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e1512a5f00cf9e63/Professional/BusEcon/BusEcon-Fall2025/Topics/NationalIncome/NationalIncome-v9/Data/"/>
    </mc:Choice>
  </mc:AlternateContent>
  <xr:revisionPtr revIDLastSave="21" documentId="13_ncr:1_{302BB675-5A4A-41ED-8BDD-6CDC8F49F29F}" xr6:coauthVersionLast="47" xr6:coauthVersionMax="47" xr10:uidLastSave="{9CF85554-4C88-4786-AC86-03133E91EA1B}"/>
  <bookViews>
    <workbookView xWindow="-120" yWindow="-120" windowWidth="23640" windowHeight="15720" activeTab="1" xr2:uid="{AC79A93D-6C6F-43F8-966E-BD98522AC249}"/>
  </bookViews>
  <sheets>
    <sheet name="README" sheetId="19" r:id="rId1"/>
    <sheet name="NationalIncome-Annual" sheetId="18" r:id="rId2"/>
    <sheet name="CorpIncome-Annual" sheetId="2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8" l="1"/>
  <c r="E33" i="20"/>
  <c r="F33" i="20"/>
  <c r="F32" i="20" s="1"/>
  <c r="G33" i="20"/>
  <c r="G32" i="20" s="1"/>
  <c r="F34" i="20"/>
  <c r="G34" i="20"/>
  <c r="E34" i="20"/>
  <c r="E32" i="20"/>
  <c r="F27" i="20" l="1"/>
  <c r="G27" i="20"/>
  <c r="E27" i="20"/>
  <c r="G31" i="20"/>
  <c r="F31" i="20"/>
  <c r="E31" i="20"/>
  <c r="G29" i="20"/>
  <c r="F29" i="20"/>
  <c r="E29" i="20"/>
  <c r="G24" i="20"/>
  <c r="F24" i="20"/>
  <c r="E24" i="20"/>
  <c r="G18" i="20"/>
  <c r="G22" i="20" s="1"/>
  <c r="F18" i="20"/>
  <c r="F22" i="20" s="1"/>
  <c r="E18" i="20"/>
  <c r="E22" i="20" s="1"/>
  <c r="G9" i="20"/>
  <c r="F9" i="20"/>
  <c r="E9" i="20"/>
  <c r="E24" i="18"/>
  <c r="E28" i="18" s="1"/>
  <c r="E46" i="18" s="1"/>
  <c r="F24" i="18"/>
  <c r="F28" i="18" s="1"/>
  <c r="F46" i="18" s="1"/>
  <c r="G24" i="18"/>
  <c r="G28" i="18" s="1"/>
  <c r="F50" i="18"/>
  <c r="E50" i="18"/>
  <c r="G49" i="18"/>
  <c r="F49" i="18"/>
  <c r="E49" i="18"/>
  <c r="G48" i="18"/>
  <c r="F48" i="18"/>
  <c r="G47" i="18"/>
  <c r="F47" i="18"/>
  <c r="E47" i="18"/>
  <c r="G45" i="18"/>
  <c r="F45" i="18"/>
  <c r="E45" i="18"/>
  <c r="G43" i="18"/>
  <c r="F43" i="18"/>
  <c r="E43" i="18"/>
  <c r="G36" i="18"/>
  <c r="F36" i="18"/>
  <c r="E36" i="18"/>
  <c r="B36" i="18"/>
  <c r="G50" i="18"/>
  <c r="F21" i="18"/>
  <c r="E21" i="18"/>
  <c r="G18" i="18"/>
  <c r="F18" i="18"/>
  <c r="E18" i="18"/>
  <c r="G9" i="18"/>
  <c r="F9" i="18"/>
  <c r="E9" i="18"/>
  <c r="F4" i="18"/>
  <c r="E4" i="18"/>
  <c r="E32" i="18" l="1"/>
  <c r="E35" i="18" s="1"/>
  <c r="F32" i="18"/>
  <c r="F35" i="18" s="1"/>
  <c r="G46" i="18" l="1"/>
  <c r="G32" i="18"/>
  <c r="G35" i="18" s="1"/>
</calcChain>
</file>

<file path=xl/sharedStrings.xml><?xml version="1.0" encoding="utf-8"?>
<sst xmlns="http://schemas.openxmlformats.org/spreadsheetml/2006/main" count="760" uniqueCount="367">
  <si>
    <t>NIPA Concept</t>
  </si>
  <si>
    <t xml:space="preserve">Gross Revenues (Gross Sales) </t>
  </si>
  <si>
    <t>COGS</t>
  </si>
  <si>
    <t>Intermediate Inputs</t>
  </si>
  <si>
    <t xml:space="preserve">    Energy inputs</t>
  </si>
  <si>
    <t xml:space="preserve">    Materials inputs</t>
  </si>
  <si>
    <t xml:space="preserve">    Purchased-services inputs</t>
  </si>
  <si>
    <t>Gross Profit</t>
  </si>
  <si>
    <t>OpEx (SG&amp;A = Labor)</t>
  </si>
  <si>
    <t>Wages and Salaries</t>
  </si>
  <si>
    <t>Supplement to Wages and Salaries</t>
  </si>
  <si>
    <t xml:space="preserve">OpEx (SG&amp;A = Other) </t>
  </si>
  <si>
    <t>EBITDA</t>
  </si>
  <si>
    <t>Depreciation</t>
  </si>
  <si>
    <t xml:space="preserve">Consumption of Fixed Capital </t>
  </si>
  <si>
    <t>Operating Income (EBIT)</t>
  </si>
  <si>
    <t xml:space="preserve">Net operating Surplus (output perspective) </t>
  </si>
  <si>
    <t>Statistical Discrepancy (convert from output to income)</t>
  </si>
  <si>
    <t xml:space="preserve">Net operating Surplus (income perspective) </t>
  </si>
  <si>
    <t>Interest Expense</t>
  </si>
  <si>
    <t>Business Current transfers (net)</t>
  </si>
  <si>
    <t>Proprietors' income with inventory valuation and capital consumption adjustments</t>
  </si>
  <si>
    <t>Rental income of persons with capital consumption adjustment</t>
  </si>
  <si>
    <t>Pre Tax Corp Income (EBT)</t>
  </si>
  <si>
    <t>Corp Profits before tax with IVA &amp; CCAdj, domestic industries</t>
  </si>
  <si>
    <t>Income Taxes</t>
  </si>
  <si>
    <t>Net Income</t>
  </si>
  <si>
    <t>IVA Corporate Business</t>
  </si>
  <si>
    <t>CCAdj for corporate business</t>
  </si>
  <si>
    <t>Dividends</t>
  </si>
  <si>
    <t>Net Dividends</t>
  </si>
  <si>
    <t>National Income</t>
  </si>
  <si>
    <t>Gross Output</t>
  </si>
  <si>
    <t>GDP</t>
  </si>
  <si>
    <t xml:space="preserve">Statistical Discrepancy </t>
  </si>
  <si>
    <t>Minus income paid to rest of world</t>
  </si>
  <si>
    <t>Plus Income from rest of world</t>
  </si>
  <si>
    <t>GNP</t>
  </si>
  <si>
    <t>Consumption Fixed Capital</t>
  </si>
  <si>
    <t>Net National Product</t>
  </si>
  <si>
    <t>Gross Operating Surplus</t>
  </si>
  <si>
    <t>Gross Value Added</t>
  </si>
  <si>
    <t>Table 1.1.5</t>
  </si>
  <si>
    <t xml:space="preserve">GDI </t>
  </si>
  <si>
    <t>Table 1.10</t>
  </si>
  <si>
    <t>Table 1.7.5</t>
  </si>
  <si>
    <t>Taxes on production and imports less subsidies</t>
  </si>
  <si>
    <t>Net Interest, Domestic Industries</t>
  </si>
  <si>
    <t>Current Surplus of Government Enterprises</t>
  </si>
  <si>
    <t>Decomposition of Operating Income</t>
  </si>
  <si>
    <t>Taxes on Corporate Income</t>
  </si>
  <si>
    <t>Retained Earnings</t>
  </si>
  <si>
    <t>National Gross Profit Margin</t>
  </si>
  <si>
    <t>Receipts from Rest of World</t>
  </si>
  <si>
    <t>Less Payments to rest of World</t>
  </si>
  <si>
    <t>National EBITDA Profit Margin</t>
  </si>
  <si>
    <t>National EBIT Profit Margin</t>
  </si>
  <si>
    <t>COGS Ratio</t>
  </si>
  <si>
    <t>COGS/Revenue</t>
  </si>
  <si>
    <t>OpEx Ratio</t>
  </si>
  <si>
    <t>OpEx/Revenue</t>
  </si>
  <si>
    <t>National EBT Profit Margin</t>
  </si>
  <si>
    <t xml:space="preserve">Sales Unit Price (Index 2017=100) </t>
  </si>
  <si>
    <t xml:space="preserve">Sales Volume (Index 2017=100) </t>
  </si>
  <si>
    <t xml:space="preserve">Price/Unit of Input aka Unit Cost (Index 2017=100) </t>
  </si>
  <si>
    <t>Volume of Inputs (Index 2017=100)</t>
  </si>
  <si>
    <t>EBT</t>
  </si>
  <si>
    <t>Net Interest</t>
  </si>
  <si>
    <t>Net Interest and Misc Payments</t>
  </si>
  <si>
    <t>Corp Profits before Tax without IVA and CCAdj, domestic industries</t>
  </si>
  <si>
    <t>Corp Profits after Tax without IVA and CCAdj, domestic industries</t>
  </si>
  <si>
    <t>GAAP Basis</t>
  </si>
  <si>
    <t>Economic Cost Basis (Non GAAP)</t>
  </si>
  <si>
    <t>Corp Profits before Tax with IVA &amp; CCAdj, domestic industries</t>
  </si>
  <si>
    <t>Undistributed Corp Profits after Tax without IVA and CCAdj</t>
  </si>
  <si>
    <t>Corp Profits after Tax with IVA and CCAdj, domestic industries</t>
  </si>
  <si>
    <t>Undistributed Corp Profits after Tax  with IVA and CCAdj</t>
  </si>
  <si>
    <t>Consumption of Fixed Capital</t>
  </si>
  <si>
    <t>Net Operating Surplus after Net Interest</t>
  </si>
  <si>
    <t>Compensation of employees</t>
  </si>
  <si>
    <t>Net Operating Surplus</t>
  </si>
  <si>
    <t xml:space="preserve"> Wages and salaries</t>
  </si>
  <si>
    <t xml:space="preserve"> Supplements to wages and salaries</t>
  </si>
  <si>
    <t>NIPA</t>
  </si>
  <si>
    <t>Accounting Concept</t>
  </si>
  <si>
    <t>Variable Name</t>
  </si>
  <si>
    <t>Variable Description</t>
  </si>
  <si>
    <t>Units</t>
  </si>
  <si>
    <t>Source</t>
  </si>
  <si>
    <t>Database</t>
  </si>
  <si>
    <t>TableName</t>
  </si>
  <si>
    <t>TableID</t>
  </si>
  <si>
    <t>LineNumber</t>
  </si>
  <si>
    <t>BEA</t>
  </si>
  <si>
    <t>GDPByIndustry</t>
  </si>
  <si>
    <t>Gross Output By Industry</t>
  </si>
  <si>
    <t>Notes</t>
  </si>
  <si>
    <t xml:space="preserve">Net Revenues = Gross Revenues - rebates, allowance, discounts, etc… BEA doesn't track such items in the NIPA. </t>
  </si>
  <si>
    <t>GrossOutput</t>
  </si>
  <si>
    <t>Chain Type Price Index for Gross Output</t>
  </si>
  <si>
    <t>GrossOutput.P</t>
  </si>
  <si>
    <t>2017=100</t>
  </si>
  <si>
    <t>Chain-Type Price Indexes for Gross Output by Industry</t>
  </si>
  <si>
    <t>I reindexed the &lt;1997 data from 2012=100 to the &gt;=1997 standard of 2017=100</t>
  </si>
  <si>
    <t>GrossOutput.Q</t>
  </si>
  <si>
    <t>Chain-Type Quantity Index for Gross Output</t>
  </si>
  <si>
    <t>IntInputs</t>
  </si>
  <si>
    <t>Mln$</t>
  </si>
  <si>
    <t>Intermediate Inputs by Industry</t>
  </si>
  <si>
    <t>Intermediate inputs consist of the energy, materials, and purchased services that an industry consumes in producing gross output, and these inputs include inputs produced by domestic industries and inputs imported from foreign sources. Intermediate inputs are valued at purchasers' prices (the prices paid by the industry, including transportation and trade margins and excise and sales taxes). Intermediate inputs are an industry's secondary inputs to production (labor and capital are an industry's primary inputs to production). This table presents intermediate inputs by industry measured in the prices of the period being observed.</t>
  </si>
  <si>
    <t>https://www.bea.gov/resources/guide-interactive-gdp-industry-accounts-tables#_ftn3</t>
  </si>
  <si>
    <t>Gross output consists of the goods and services produced by an industry. Gross output is measured by summing the value of the industry's sales or receipts, other operating income, commodity taxes, and inventory change; it is valued at producers' prices (the prices received by the industry, including excise and sales taxes). Gross output is purchased by final consumers and by industries. Because gross output may be produced and consumed as an intermediate input in the same year, aggregations of gross output across industries reflect double-counting and exceed GDP. This table presents gross output by industry measured in prices of the period being observed.</t>
  </si>
  <si>
    <t>This table presents a chain-type quantity index for each industry's gross output. The index for an industry reflects an inflation-adjusted measure of the quantities of gross output produced by the industry. Accordingly, these measures exclude the effect of price changes that are included in current-dollar measures of gross output.  Chain-type quantity indexes for the gross output of an industry are prepared by (1) deflating the current-dollar commodity measures of the industry's gross output (from the standard annual I-O make table) with the corresponding commodity price indexes and (2) combining the resulting commodity quantity indexes of the gross output of the industry in a Fisher index-number formula.</t>
  </si>
  <si>
    <t>This table presents a chain-type price index for gross output of an industry. The price index for an industry represents the prices received for the industry's gross output. A chain-type price index for each industry's gross output is prepared by combining the price indexes for the commodities that the industry produces in a Fisher index-number formula. The price indexes for gross output provide a way of decomposing each industry's value-added price growth rate into component growth rates for its gross output prices and intermediate inputs prices. Each industry's growth rate in its value-added chain-type price index depends positively on the growth rate in its gross output chain-type price index, and it depends negatively on the growth rate in its intermediate inputs chain-type price index.</t>
  </si>
  <si>
    <t>IntInputs.Energy</t>
  </si>
  <si>
    <t>Intermediate Energy Inputs</t>
  </si>
  <si>
    <t>Composition of Gross Output by Industry</t>
  </si>
  <si>
    <t>This table presents the components of gross output, which consists of value added and its components and intermediate inputs by cost category. These components are measured in the prices of the period being observed. The estimates of KLEMS (K-capital, L-labor, E-energy, M-materials, and S-purchased services) provide greater detail on the types of inputs that are consumed by industries in the production of goods and services. These estimates show the estimates of intermediate inputs in three cost categories—energy, materials, and purchased services.</t>
  </si>
  <si>
    <t>IntInputs.Materials</t>
  </si>
  <si>
    <t>Intermediate Materials Inputs</t>
  </si>
  <si>
    <t>https://www.bea.gov/resources/guide-interactive-gdp-industry-accounts-tables#_ftn4</t>
  </si>
  <si>
    <t>https://www.bea.gov/resources/guide-interactive-gdp-industry-accounts-tables#_ftn5</t>
  </si>
  <si>
    <t>IntInputs.Services</t>
  </si>
  <si>
    <t>Intermediate Service Inputs</t>
  </si>
  <si>
    <t>Chain-Type Price Index for Intermediate Inputs</t>
  </si>
  <si>
    <t>IntInputs.P</t>
  </si>
  <si>
    <t>Chain-Type Quantity Index for Intermediate Inputs</t>
  </si>
  <si>
    <t>IntInputs.Q</t>
  </si>
  <si>
    <t>This table presents a chain-type quantity index for the intermediate inputs of an industry. The quantity index for an industry represents the quantities of energy, materials, and purchased services used by the industry to produce gross output. These indexes exclude the effects of price changes that are included in current-dollar measures of intermediate inputs. The quantity index for the intermediate inputs of an industry are prepared by deflating the current-dollar commodity measures of the industry's intermediate inputs (from the standard annual I-O use table) with the corresponding commodity price indexes and combining the resulting commodity quantity indexes of intermediate inputs of the industry in a Fisher index-number formula.</t>
  </si>
  <si>
    <t>This table presents a chain-type price index for the intermediate inputs of an industry. The price index for each industry represents the prices paid for the energy, raw materials, semi-finished goods, and services used by the industry to produce gross output. These price indexes are prepared by combining the price indexes for the commodities that the industries consume in a Fisher index-number formula.</t>
  </si>
  <si>
    <t>IntInputs.Energy.P</t>
  </si>
  <si>
    <t>IntInputs.Energy.Q</t>
  </si>
  <si>
    <t>Chain-Type Price Index for Intermediate Energy Inputs</t>
  </si>
  <si>
    <t>Chain-Type Quantity Index for Intermediate Energy Inputs</t>
  </si>
  <si>
    <t>This table presents a chain-type price index for the energy inputs of each industry. The price index for each industry represents the prices paid for the energy used by the industry to produce gross output. A chain-type price index for each industry's energy inputs is prepared by combining the price indexes for the energy commodities that the industry purchases in a Fisher index-number formula.</t>
  </si>
  <si>
    <t>This table presents a chain-type quantity index for the energy inputs of an industry. The quantity index for an industry represents the quantities of energy used by the industry to produce gross output. These indexes exclude the effects of price changes that are included in current-dollar measures of energy inputs. The quantity index for the energy inputs of an industry are prepared by deflating the current-dollar commodity measures of the industry's energy inputs (from the standard annual I-O use table) with the corresponding commodity price indexes and combining the resulting commodity quantity indexes of energy inputs of the industry in a Fisher index-number formula.</t>
  </si>
  <si>
    <t>Definition (Pulled from BEA website Aug2025)</t>
  </si>
  <si>
    <t>I reindexed the &lt;1997 data from 2012=100 to the &gt;=1997 standard of 2017=101</t>
  </si>
  <si>
    <t>I reindexed the &lt;1997 data from 2012=100 to the &gt;=1997 standard of 2017=102</t>
  </si>
  <si>
    <t>Chain-Type Price Index for Intermediate Materials Inputs</t>
  </si>
  <si>
    <t>Chain-Type Quantity Index for Intermediate Materaisl Inputs</t>
  </si>
  <si>
    <t>IntInputs.Materials.P</t>
  </si>
  <si>
    <t>IntInputs.Materials.Q</t>
  </si>
  <si>
    <t>Price Index for Gross Output</t>
  </si>
  <si>
    <t>Quantity Index for Gross Output</t>
  </si>
  <si>
    <t>Price Index for Intermediate Inputs</t>
  </si>
  <si>
    <t>Quantity Index for Intermediate Inputs</t>
  </si>
  <si>
    <t>Price Index for Energy Inputs</t>
  </si>
  <si>
    <t>Quantity Index for Energy Inputs</t>
  </si>
  <si>
    <t>Price Index for Materials Inputs</t>
  </si>
  <si>
    <t>Quantity Index for Materails Inputs</t>
  </si>
  <si>
    <t>Price Index for Intermediate Purchased Services Inputs</t>
  </si>
  <si>
    <t>Quantity Index for Intermediate Purchased Services Inputs</t>
  </si>
  <si>
    <t>IntInputs.Services.P</t>
  </si>
  <si>
    <t>IntInputs.Services.Q</t>
  </si>
  <si>
    <t>Price Index for Services Inputs</t>
  </si>
  <si>
    <t>Quantity Index for Services Inputs</t>
  </si>
  <si>
    <t>I reindexed the &lt;1997 data from 2012=100 to the &gt;=1997 standard of 2017=103</t>
  </si>
  <si>
    <t>https://www.bea.gov/resources/guide-interactive-gdp-industry-accounts-tables#_ftn6</t>
  </si>
  <si>
    <t>I reindexed the &lt;1997 data from 2012=100 to the &gt;=1997 standard of 2017=104</t>
  </si>
  <si>
    <t>https://www.bea.gov/resources/guide-interactive-gdp-industry-accounts-tables#_ftn7</t>
  </si>
  <si>
    <t>I reindexed the &lt;1997 data from 2012=100 to the &gt;=1997 standard of 2017=105</t>
  </si>
  <si>
    <t>https://www.bea.gov/resources/guide-interactive-gdp-industry-accounts-tables#_ftn8</t>
  </si>
  <si>
    <t>I reindexed the &lt;1997 data from 2012=100 to the &gt;=1997 standard of 2017=106</t>
  </si>
  <si>
    <t>https://www.bea.gov/resources/guide-interactive-gdp-industry-accounts-tables#_ftn9</t>
  </si>
  <si>
    <t>2017=101</t>
  </si>
  <si>
    <t>2017=102</t>
  </si>
  <si>
    <t>2017=103</t>
  </si>
  <si>
    <t>2017=104</t>
  </si>
  <si>
    <t>Chain-Type Price Indexes for Materials Inputs by Industry</t>
  </si>
  <si>
    <t>Chain-Type Quantity Indexes for Materials Inputs by Industry</t>
  </si>
  <si>
    <t>Chain-Type Price Indexes for Purchased Service Inputs by Industry</t>
  </si>
  <si>
    <t>Chain-Type Quantity Indexes for Purchased Service Inputs by Industry</t>
  </si>
  <si>
    <t>This table presents a chain-type price index for the materials inputs of each industry. The price index for each industry represents the prices paid for the materials used by the industry to produce gross output. A chain-type price index for each industry's materials inputs is prepared by combining the price indexes for the materials commodities that the industry purchases in a Fisher index-number formula.</t>
  </si>
  <si>
    <t>This table presents a chain-type quantity index for the materials inputs of an industry. The quantity index for an industry represents the quantities of materials used by the industry to produce gross output. These indexes exclude the effects of price changes that are included in current-dollar measures of materials inputs. The quantity index for the materials inputs of an industry are prepared by deflating the current-dollar commodity measures of the industry's materials inputs (from the standard annual I-O use table) with the corresponding commodity price indexes and combining the resulting commodity quantity indexes of materials inputs of the industry in a Fisher index-number formula.</t>
  </si>
  <si>
    <t>This table presents a chain-type price index for the purchased service inputs of each industry. The price index for each industry represents the prices paid for the purchased services used by the industry to produce gross output. A chain-type price index for each industry's purchased services inputs is prepared by combining the price indexes for the services commodities that the industry purchases in a Fisher index-number formula.</t>
  </si>
  <si>
    <t>This table presents a chain-type quantity index for the purchased service inputs of an industry. The quantity index for an industry represents the quantities of purchased services used by the industry to produce gross output. These indexes exclude the effects of price changes that are included in current-dollar measures of purchased service inputs. The quantity index for the purchased service inputs of an industry are prepared by deflating the current-dollar commodity measures of the industry's purchased service inputs (from the standard annual I-O use table) with the corresponding commodity price indexes and combining the resulting commodity quantity indexes of purchased service inputs of the industry in a Fisher index-number formula.</t>
  </si>
  <si>
    <t>GrossValueAdded</t>
  </si>
  <si>
    <t xml:space="preserve">Gross Profit </t>
  </si>
  <si>
    <t>Table 1.3.5</t>
  </si>
  <si>
    <t>T10305</t>
  </si>
  <si>
    <t>Definition Reference</t>
  </si>
  <si>
    <t>A profits-like measure that shows gross private and government enterprise income after subtracting compensation of employees and “taxes on production and imports less subsidies” from gross value added, but before subtracting consumption of fixed capital, financing costs (such as net interest), and other payments (such as business current transfer payments). It is equal to net operating surplus plus consumption of fixed capital.</t>
  </si>
  <si>
    <t>https://www.bea.gov/resources/methodologies/nipa-handbook/pdf/glossary.pdf</t>
  </si>
  <si>
    <t>Gross domestic product (GDP) measures the value of final goods and services produced within the United States. Also known as value added, GDP is the value of goods and services produced by private industry and government, less the value of goods and services used up in production. GDP is also equal to the sum of personal consumption expenditures, gross private domestic investment, net exports of goods and services, and government consumption expenditures and gross investment.</t>
  </si>
  <si>
    <t>https://www.bea.gov/help/glossary/gross-domestic-product-gdp</t>
  </si>
  <si>
    <t>GDP = Gross Value Added. Helpful note: https://www.bea.gov/help/faq/1197</t>
  </si>
  <si>
    <t>The value of the incomes earned and costs incurred in the production of goods, services, and structures in the nation’s economy. GDI is equal to the sum of compensation of employees, taxes on production and imports less subsidies, net operating surplus, and consumption of fixed capital. In theory GDI should equal GDP, but in practice, they differ because their components are estimated using largely independent and less-than-perfect source data; this difference is termed the “statistical discrepancy.”</t>
  </si>
  <si>
    <t>The sum of all net incomes (net of consumption of fixed capital) earned in current production. It is equal to gross national income less consumption of fixed capital, to net national product less the statistical discrepancy, and to net domestic income plus income receipts from the rest of the world less income payments to the rest of the world. National income comprises compensation of employees, proprietors’ income with inventory valuation adjustment (IVA) and capital consumption adjustment (CCAdj), rental income of persons with CCAdj, corporate profits with IVA and CCAdj, net interest and miscellaneous payments on assets, taxes on production and imports less subsidies, business current transfer payments (net), and current surplus of government enterprises. National income may also be referred to as “net national income.”</t>
  </si>
  <si>
    <t>R&amp;D not considered an expense</t>
  </si>
  <si>
    <t>Compensation of Employees</t>
  </si>
  <si>
    <t>OpEx.EmpComp</t>
  </si>
  <si>
    <t>Employee Comp</t>
  </si>
  <si>
    <t>T11000</t>
  </si>
  <si>
    <t>OpEx.EmpComp.WageSalary</t>
  </si>
  <si>
    <t>OpEx.EmpComp.Supplements</t>
  </si>
  <si>
    <t>Supplements to Wages and Salaries</t>
  </si>
  <si>
    <t>Consists of employer contributions for employee pension and insurance funds and of employer contributions for government social insurance.</t>
  </si>
  <si>
    <t xml:space="preserve">The total remuneration, in cash and in kind, of employees, including the compensation of corporate officers; commissions, tips, and bonuses; voluntary employee contributions to certain deferred compensation 401(k) plans; employee gains from nonqualified stock ptions; receipts- in-kind; and miscellaneous compensation of employees, such as judicial fees to jurors and to witnesses. </t>
  </si>
  <si>
    <t>The total remuneration, both monetary and in kind, payable by employers to employees in return for their work during the period. It consists of wages and salaries and of supplements to wages and salaries (employer contributions for employee pension and insurance funds and employer contributions for government social insurance). In the NIPAs, compensation is presented on an accrual basis—that is, it reflects compensation liabilities incurred by the employer in a given period regardless of when the compensation is actually received by the employee.</t>
  </si>
  <si>
    <t>Taxes payable on products when they are produced, delivered, sold, transferred, or otherwise disposed of by their producers (such as federal excise taxes, custom duties, and state and local sales taxes). Also includes other taxes on production, such as taxes on ownership of assets used in production (for example, local real estate taxes, motor vehicle licenses, severance taxes, and special assessments). Does not include personal and corporate income taxes and personal property taxes.</t>
  </si>
  <si>
    <t>Taxes on production and imports</t>
  </si>
  <si>
    <t>Subsidies</t>
  </si>
  <si>
    <t>Payments from government agencies to private business (for example, federal subsidies to farmers) and to government enterprises (for example, federal subsidies to state and local public housing authorities) to support their current operations. In contrast, payments associated with the acquisition or disposal of assets are classified as capital transfers.</t>
  </si>
  <si>
    <t>OpEx.ProductionTax</t>
  </si>
  <si>
    <t>OpEx.Subsidies</t>
  </si>
  <si>
    <t>Tax on Production and Imports</t>
  </si>
  <si>
    <t>Less Subsidies</t>
  </si>
  <si>
    <t>GrossOpSurplus</t>
  </si>
  <si>
    <t xml:space="preserve">Economic depreciation of fixed assets. By economic, we consider the decline in the value of the stock of fixed assets not nly due to wear and tear, but also due to obsolescence. </t>
  </si>
  <si>
    <t>ConsFixedCap</t>
  </si>
  <si>
    <t>ConsFixedCapNational</t>
  </si>
  <si>
    <t xml:space="preserve">Consumption Fixed Capital </t>
  </si>
  <si>
    <t>Consumption Fixed Capital - National</t>
  </si>
  <si>
    <t>Alternative measure from the national income, rather than domestic income, perspective.  Depreciation of capital among domestic businesses (as opposed to the GDI perspective, which is depreciation among any business, including foreign, operating in the US)</t>
  </si>
  <si>
    <t>Table 1.12</t>
  </si>
  <si>
    <t>T11200</t>
  </si>
  <si>
    <t>The NIPA measure of economic depreciation—that is, the decline in the value of the stock of fixed assets due to physical deterioration, normal obsolescence, and accidental damage except that caused by a catastrophic event. For nonprofit institutions serving households and for general government, CFC serves as a measure of the value of the capital services of the fixed assets owned and used by these entities.</t>
  </si>
  <si>
    <t>NetOpSurplus.Income</t>
  </si>
  <si>
    <t>NetOpSurplus.Output</t>
  </si>
  <si>
    <t>Components of Value Added</t>
  </si>
  <si>
    <t>Excel Sheet UVCT41-A</t>
  </si>
  <si>
    <t>Net Operating Surplus - Output</t>
  </si>
  <si>
    <t>NetoOpSurplus.StatDisc</t>
  </si>
  <si>
    <t xml:space="preserve">In correspondence with BEA on 23Jul2024, I learned that this data can't be split by industry. The implication is that we can't convert NOS from Output to Income perspectives accurately. </t>
  </si>
  <si>
    <t>Corp Profits</t>
  </si>
  <si>
    <t>https://www.bea.gov/help/glossary/net-operating-surplus</t>
  </si>
  <si>
    <r>
      <t>A profits-like measure that shows business income after subtracting the costs of </t>
    </r>
    <r>
      <rPr>
        <sz val="10"/>
        <color rgb="FF2375AE"/>
        <rFont val="Aptos Narrow"/>
        <family val="2"/>
        <scheme val="minor"/>
      </rPr>
      <t>compensation of employees (received)</t>
    </r>
    <r>
      <rPr>
        <sz val="10"/>
        <color rgb="FF333333"/>
        <rFont val="Aptos Narrow"/>
        <family val="2"/>
        <scheme val="minor"/>
      </rPr>
      <t>, </t>
    </r>
    <r>
      <rPr>
        <sz val="10"/>
        <color rgb="FF2375AE"/>
        <rFont val="Aptos Narrow"/>
        <family val="2"/>
        <scheme val="minor"/>
      </rPr>
      <t>taxes on production and imports</t>
    </r>
    <r>
      <rPr>
        <sz val="10"/>
        <color rgb="FF333333"/>
        <rFont val="Aptos Narrow"/>
        <family val="2"/>
        <scheme val="minor"/>
      </rPr>
      <t> less </t>
    </r>
    <r>
      <rPr>
        <sz val="10"/>
        <color rgb="FF2375AE"/>
        <rFont val="Aptos Narrow"/>
        <family val="2"/>
        <scheme val="minor"/>
      </rPr>
      <t>subsidies</t>
    </r>
    <r>
      <rPr>
        <sz val="10"/>
        <color rgb="FF333333"/>
        <rFont val="Aptos Narrow"/>
        <family val="2"/>
        <scheme val="minor"/>
      </rPr>
      <t>, and </t>
    </r>
    <r>
      <rPr>
        <sz val="10"/>
        <color rgb="FF2375AE"/>
        <rFont val="Aptos Narrow"/>
        <family val="2"/>
        <scheme val="minor"/>
      </rPr>
      <t>consumption of fixed capital (CFC)</t>
    </r>
    <r>
      <rPr>
        <sz val="10"/>
        <color rgb="FF333333"/>
        <rFont val="Aptos Narrow"/>
        <family val="2"/>
        <scheme val="minor"/>
      </rPr>
      <t> from </t>
    </r>
    <r>
      <rPr>
        <sz val="10"/>
        <color rgb="FF2375AE"/>
        <rFont val="Aptos Narrow"/>
        <family val="2"/>
        <scheme val="minor"/>
      </rPr>
      <t>value added</t>
    </r>
    <r>
      <rPr>
        <sz val="10"/>
        <color rgb="FF333333"/>
        <rFont val="Aptos Narrow"/>
        <family val="2"/>
        <scheme val="minor"/>
      </rPr>
      <t>, but before subtracting financing costs and business transfer payments. Consists of the net operating surplus of private enterprises and the current surplus of </t>
    </r>
    <r>
      <rPr>
        <sz val="10"/>
        <color rgb="FF2375AE"/>
        <rFont val="Aptos Narrow"/>
        <family val="2"/>
        <scheme val="minor"/>
      </rPr>
      <t>government enterprises</t>
    </r>
    <r>
      <rPr>
        <sz val="10"/>
        <color rgb="FF333333"/>
        <rFont val="Aptos Narrow"/>
        <family val="2"/>
        <scheme val="minor"/>
      </rPr>
      <t>.</t>
    </r>
  </si>
  <si>
    <t>e.g. insurance settlements, fines, fees, donations, etc.. Anything where the business transfers resources without receiving anything in return</t>
  </si>
  <si>
    <t>https://www.bea.gov/help/glossary/business-current-transfer-payments-net</t>
  </si>
  <si>
    <t>NetOpSurplus.Transfers</t>
  </si>
  <si>
    <t>NetOpSurplus.Proprietor</t>
  </si>
  <si>
    <t xml:space="preserve">BEA </t>
  </si>
  <si>
    <t>https://www.bea.gov/help/glossary/proprietors-income</t>
  </si>
  <si>
    <t>https://www.bea.gov/help/glossary/rental-income-persons-capital-consumption-adjustment</t>
  </si>
  <si>
    <t>NetOpSurplus.RentalIncome</t>
  </si>
  <si>
    <t>Current surplus of government enterprises</t>
  </si>
  <si>
    <t>NetOpSurplus.GovtEnt</t>
  </si>
  <si>
    <t xml:space="preserve">Covers government entities that sell goods &amp; services to public.  E.g. postal service, etc..includes state and local </t>
  </si>
  <si>
    <t>https://www.bea.gov/help/glossary/current-surplus-government-enterprises</t>
  </si>
  <si>
    <t>NetOpSurplus.CorpProfit</t>
  </si>
  <si>
    <t>CCAdj = Captial Consumption Adjustment: recalculates GAAP depcreciation to reflect economic, not tax, depcreciation using replacement cost estimates; IVA = inventory valuation adjustment: Converts from historical cost basis (tax) to current cost basis (GDP)</t>
  </si>
  <si>
    <t xml:space="preserve">Doesn't include the interest individuals earn from savings accounts because that is part of personal income.  Rather, this would be an expense to businesses. </t>
  </si>
  <si>
    <t xml:space="preserve">The net income, before taxes, from current production of entities that are treated as corporations in the NIPAs. For corporate businesses, it is defined as gross output less the following expenses: intermediate inputs, compensation of employees, taxes on production and mports (less subsidies), consumption of fixed capital, net interest and miscellaneous payments, and business current transfer payments. The estimates are based on receipts less expenses from corporate income tax returns, with adjustments to account for differences etween federal tax law and NIPA concepts. Among these differences are the following: receipts exclude net capital gains and dividends received; expenses exclude bad debt, depletion, and state and local taxes on corporate income; inventory withdrawals are valued at current cost; and depreciation is on a consistent accounting basis and valued at current-replacement cost. </t>
  </si>
  <si>
    <t>Interest paid by private enterprises less interest received by private enterprises, plus interest paid by the rest of the world less interest received by the rest of the world.</t>
  </si>
  <si>
    <t>InterestExpense</t>
  </si>
  <si>
    <t>Table 1.14</t>
  </si>
  <si>
    <t>Table 7.11</t>
  </si>
  <si>
    <t>Table 1.10, Line 16; 6.18D</t>
  </si>
  <si>
    <t>Table 1.10, Line 15; 6.16 Line 2</t>
  </si>
  <si>
    <t>Table 1.10 Line 17</t>
  </si>
  <si>
    <t>6.19D Line 2</t>
  </si>
  <si>
    <t>Margins, Ratios, and Indices</t>
  </si>
  <si>
    <t>Table 6.16</t>
  </si>
  <si>
    <t>R&amp;D not designated as expense</t>
  </si>
  <si>
    <t>GDP Release Table 9 line 12; Converts from historical cost basis (tax) to current cost basis (GDP)</t>
  </si>
  <si>
    <t>An adjustment that is made to the NIPA estimates of change in private inventories and of corporate profits and proprietors’ income so that they are valued consistently in current prices. The IVA accounts for the difference between the acquisition and the withdrawal value of inventories in certain methods of business accounting, which may arise when the price of a good changes while the good is held in inventory. A negative (positive) IVA represents gains (losses) to the business that are attributable to holding inventories rather than to current production. A corresponding adjustment is made to the estimates of corporate profits and of proprietors’ income so that these incomes are associated with current production.</t>
  </si>
  <si>
    <t>GDP Release Table 9 Line 13; recalculates GAAP depcreciation to reflect economic, not tax, depcreciation using replacement cost estimates</t>
  </si>
  <si>
    <t xml:space="preserve">The adjustment used to convert measures of depreciation that are based on historical-cost accounting—such as the capital consumption allowances reported on tax returns—to NIPA measures of private consumption of fixed capital that are based on current cost with consistent service lives and with empirically based depreciation schedules. </t>
  </si>
  <si>
    <t xml:space="preserve">Table 1.10 Line 19; This is from the GDI (rather then National Income) perspective.  This is income gnerated without US borders.  Profits of domestic and foreign companies that earned within the US. </t>
  </si>
  <si>
    <t xml:space="preserve">See NIPA Handbook Ch13 pg4. </t>
  </si>
  <si>
    <t>6.17D Line 2; Collected via IRS tax return information.   Uses tax accounting approaches for inventory and depreciation</t>
  </si>
  <si>
    <r>
      <t>Net payments by businesses to </t>
    </r>
    <r>
      <rPr>
        <sz val="10"/>
        <color rgb="FF2375AE"/>
        <rFont val="Aptos Narrow"/>
        <family val="2"/>
        <scheme val="minor"/>
      </rPr>
      <t>persons</t>
    </r>
    <r>
      <rPr>
        <sz val="10"/>
        <color rgb="FF333333"/>
        <rFont val="Aptos Narrow"/>
        <family val="2"/>
        <scheme val="minor"/>
      </rPr>
      <t>, government, and the rest of the world for which no current </t>
    </r>
    <r>
      <rPr>
        <sz val="10"/>
        <color rgb="FF2375AE"/>
        <rFont val="Aptos Narrow"/>
        <family val="2"/>
        <scheme val="minor"/>
      </rPr>
      <t>services</t>
    </r>
    <r>
      <rPr>
        <sz val="10"/>
        <color rgb="FF333333"/>
        <rFont val="Aptos Narrow"/>
        <family val="2"/>
        <scheme val="minor"/>
      </rPr>
      <t> are performed.</t>
    </r>
  </si>
  <si>
    <r>
      <t>Current-production income of sole proprietorships, partnerships, and tax-exempt cooperatives. Excludes </t>
    </r>
    <r>
      <rPr>
        <sz val="10"/>
        <color rgb="FF2375AE"/>
        <rFont val="Aptos Narrow"/>
        <family val="2"/>
        <scheme val="minor"/>
      </rPr>
      <t>dividends</t>
    </r>
    <r>
      <rPr>
        <sz val="10"/>
        <color rgb="FF333333"/>
        <rFont val="Aptos Narrow"/>
        <family val="2"/>
        <scheme val="minor"/>
      </rPr>
      <t>, monetary interest received by nonfinancial business, and rental income received by </t>
    </r>
    <r>
      <rPr>
        <sz val="10"/>
        <color rgb="FF2375AE"/>
        <rFont val="Aptos Narrow"/>
        <family val="2"/>
        <scheme val="minor"/>
      </rPr>
      <t>persons</t>
    </r>
    <r>
      <rPr>
        <sz val="10"/>
        <color rgb="FF333333"/>
        <rFont val="Aptos Narrow"/>
        <family val="2"/>
        <scheme val="minor"/>
      </rPr>
      <t> not primarily engaged in the real estate business.</t>
    </r>
  </si>
  <si>
    <r>
      <t>Earnings from the rental of real property by </t>
    </r>
    <r>
      <rPr>
        <sz val="10"/>
        <color rgb="FF2375AE"/>
        <rFont val="Aptos Narrow"/>
        <family val="2"/>
        <scheme val="minor"/>
      </rPr>
      <t>persons</t>
    </r>
    <r>
      <rPr>
        <sz val="10"/>
        <color rgb="FF333333"/>
        <rFont val="Aptos Narrow"/>
        <family val="2"/>
        <scheme val="minor"/>
      </rPr>
      <t> who are not primarily engaged in the real estate business. It also includes the imputed net rental income of owner-occupants and the royalties received by </t>
    </r>
    <r>
      <rPr>
        <sz val="10"/>
        <color rgb="FF2375AE"/>
        <rFont val="Aptos Narrow"/>
        <family val="2"/>
        <scheme val="minor"/>
      </rPr>
      <t>persons</t>
    </r>
    <r>
      <rPr>
        <sz val="10"/>
        <color rgb="FF333333"/>
        <rFont val="Aptos Narrow"/>
        <family val="2"/>
        <scheme val="minor"/>
      </rPr>
      <t> from patents, copyrights, and rights to natural resources.</t>
    </r>
  </si>
  <si>
    <r>
      <t>The current operating revenue and </t>
    </r>
    <r>
      <rPr>
        <sz val="10"/>
        <color rgb="FF2375AE"/>
        <rFont val="Aptos Narrow"/>
        <family val="2"/>
        <scheme val="minor"/>
      </rPr>
      <t>subsidies</t>
    </r>
    <r>
      <rPr>
        <sz val="10"/>
        <color rgb="FF333333"/>
        <rFont val="Aptos Narrow"/>
        <family val="2"/>
        <scheme val="minor"/>
      </rPr>
      <t> received by </t>
    </r>
    <r>
      <rPr>
        <sz val="10"/>
        <color rgb="FF2375AE"/>
        <rFont val="Aptos Narrow"/>
        <family val="2"/>
        <scheme val="minor"/>
      </rPr>
      <t>government enterprises</t>
    </r>
    <r>
      <rPr>
        <sz val="10"/>
        <color rgb="FF333333"/>
        <rFont val="Aptos Narrow"/>
        <family val="2"/>
        <scheme val="minor"/>
      </rPr>
      <t> from other levels of government less the current expenses of </t>
    </r>
    <r>
      <rPr>
        <sz val="10"/>
        <color rgb="FF2375AE"/>
        <rFont val="Aptos Narrow"/>
        <family val="2"/>
        <scheme val="minor"/>
      </rPr>
      <t>government enterprises</t>
    </r>
    <r>
      <rPr>
        <sz val="10"/>
        <color rgb="FF333333"/>
        <rFont val="Aptos Narrow"/>
        <family val="2"/>
        <scheme val="minor"/>
      </rPr>
      <t>.</t>
    </r>
  </si>
  <si>
    <t>Payout Ratio</t>
  </si>
  <si>
    <t>Retention Ratio</t>
  </si>
  <si>
    <t>Effective Tax Rate</t>
  </si>
  <si>
    <t>Corp.GrossProfit</t>
  </si>
  <si>
    <t>Corp.Depreciation</t>
  </si>
  <si>
    <t>Corp.OpEx.EmpComp</t>
  </si>
  <si>
    <t>Corp.OpEx.EmpComp.WageSalary</t>
  </si>
  <si>
    <t>Corp.OpEx.EmpComp.Supplements</t>
  </si>
  <si>
    <t>Corp.OpEx.TaxOnProductionLessSubsidy</t>
  </si>
  <si>
    <t>Corp.NetOpSurplus</t>
  </si>
  <si>
    <t>Corp.Interest</t>
  </si>
  <si>
    <t>Corp.Transfers</t>
  </si>
  <si>
    <t>Corp.Dividends</t>
  </si>
  <si>
    <t>Corp.IncomeTax</t>
  </si>
  <si>
    <t>Corp.IVA</t>
  </si>
  <si>
    <t>Corp.CCAdj</t>
  </si>
  <si>
    <t>Corp.EBT.GAAP</t>
  </si>
  <si>
    <t>Corp.NetIncome.GAAP</t>
  </si>
  <si>
    <t>Corp.RetainedEarnings.GAAP</t>
  </si>
  <si>
    <t>Corp.EBT.NonGAAP</t>
  </si>
  <si>
    <t>Corp.NetIncome.NonGAAP</t>
  </si>
  <si>
    <t>Corp.RetainedEarnings.NonGAAP</t>
  </si>
  <si>
    <t xml:space="preserve">Supplements to Wages and Salary </t>
  </si>
  <si>
    <t xml:space="preserve">Wages and Salary </t>
  </si>
  <si>
    <t xml:space="preserve">Tax on Production Less Subsidy </t>
  </si>
  <si>
    <t>Net Op Surplus</t>
  </si>
  <si>
    <t>Transfers</t>
  </si>
  <si>
    <t>Income Tax</t>
  </si>
  <si>
    <t>IVA</t>
  </si>
  <si>
    <t>CCAdj</t>
  </si>
  <si>
    <t>EBT GAAP</t>
  </si>
  <si>
    <t>Net Income GAAP</t>
  </si>
  <si>
    <t>Retained Earnings GAAP</t>
  </si>
  <si>
    <t>EBT Non GAAP</t>
  </si>
  <si>
    <t>Net Income Non GAAP</t>
  </si>
  <si>
    <t>Retained Earnings Non GAAP</t>
  </si>
  <si>
    <t>Corp.ReceiptsRestOfWorld</t>
  </si>
  <si>
    <t>Corp.PaymentsToRestOfWorld</t>
  </si>
  <si>
    <t>The NIPAs include tabulations for both “national” profits and “domestic” profits.9 The profits component of national income includes “profits originating in the rest of the world.” This measure is calculated as receipts by all U.S. residents, including both corporations and persons, of dividends from foreign corporations, and, for U.S. corporations, their share of the reinvested earnings of their incorporated foreign affiliates, and the earnings of unincorporated foreign affiliates, net of corresponding payments. The profits component of domestic income excludes the income earned abroad by U.S. corporations and includes the income earned in the United States by foreign-owned corporations. These relationships are illustrated below.</t>
  </si>
  <si>
    <t xml:space="preserve">This is not earnings from exports. Earnings from exports already captured in other corporate profit line items, which tracks US corporations. E.g. Foreign subsidiary of US company sends profits back to US partent company.  </t>
  </si>
  <si>
    <t xml:space="preserve">This is not expenses incurrent from imports. Imports already cpatured in other corporate profit measures, which tracks US corporations.   E.g. US company pays dividends to shareholders who reside outside the U.S. </t>
  </si>
  <si>
    <t>See NIPA Handbook Ch13 pg5</t>
  </si>
  <si>
    <t>EBT Receipts from Rest of World</t>
  </si>
  <si>
    <t>EBT Payments to Rest of World</t>
  </si>
  <si>
    <t>Corp.RetentionRatio</t>
  </si>
  <si>
    <t>Corp.PayoutRatio</t>
  </si>
  <si>
    <t>Corp.TaxRate</t>
  </si>
  <si>
    <t>%</t>
  </si>
  <si>
    <t>Margin.GrossMargin</t>
  </si>
  <si>
    <t>Margin.EBITDAMargin</t>
  </si>
  <si>
    <t>Margin.EBITMargin</t>
  </si>
  <si>
    <t>LineDescription</t>
  </si>
  <si>
    <t xml:space="preserve"> All Industries</t>
  </si>
  <si>
    <t>All Industries</t>
  </si>
  <si>
    <t>Energy inputs</t>
  </si>
  <si>
    <t>Materials inputs</t>
  </si>
  <si>
    <t>Purchased-services inputs</t>
  </si>
  <si>
    <t>Gross domestic product</t>
  </si>
  <si>
    <t>Gross domestic product</t>
  </si>
  <si>
    <t>Plus: Income receipts from the rest of the world</t>
  </si>
  <si>
    <t>Less: Income payments to the rest of the world</t>
  </si>
  <si>
    <t>Equals: Gross national product</t>
  </si>
  <si>
    <t>Less: Consumption of fixed capital</t>
  </si>
  <si>
    <t>Equals: Net national product</t>
  </si>
  <si>
    <t>Less: Statistical discrepancy</t>
  </si>
  <si>
    <t>Equals: National income</t>
  </si>
  <si>
    <t>T10105</t>
  </si>
  <si>
    <t>T10705</t>
  </si>
  <si>
    <t>Gross domestic income</t>
  </si>
  <si>
    <t>Compensation of employees, paid</t>
  </si>
  <si>
    <t>Wages and salaries</t>
  </si>
  <si>
    <t>Supplements to wages and salaries</t>
  </si>
  <si>
    <t>Taxes on production and imports</t>
  </si>
  <si>
    <t>Less: Subsidies</t>
  </si>
  <si>
    <t>Net interest and miscellaneous payments, domestic industries</t>
  </si>
  <si>
    <t>Business current transfer payments (net)</t>
  </si>
  <si>
    <t>Proprietors' income with inventory valuation and capital consumption adjustments</t>
  </si>
  <si>
    <t>Rental income of persons with capital consumption adjustment</t>
  </si>
  <si>
    <t>Current surplus of government enterprises</t>
  </si>
  <si>
    <t>Corporate profits with inventory valuation and capital consumption adjustments, domestic industries</t>
  </si>
  <si>
    <t>Net operating surplus</t>
  </si>
  <si>
    <t>Consumption of fixed capital</t>
  </si>
  <si>
    <t>Gross operating surplus</t>
  </si>
  <si>
    <t>Gross value added of corporate business</t>
  </si>
  <si>
    <t>Compensation of employees</t>
  </si>
  <si>
    <t>Taxes on production and imports less subsidies</t>
  </si>
  <si>
    <t>Net interest and miscellaneous payments</t>
  </si>
  <si>
    <t>Corporate profits with IVA and CCAdj</t>
  </si>
  <si>
    <t>Taxes on corporate income</t>
  </si>
  <si>
    <t>Profits after tax with IVA and CCAdj</t>
  </si>
  <si>
    <t>Net dividends</t>
  </si>
  <si>
    <t>Undistributed profits with IVA and CCAdj</t>
  </si>
  <si>
    <t>Inventory valuation adjustment</t>
  </si>
  <si>
    <t>Capital consumption adjustment</t>
  </si>
  <si>
    <t>Profits before tax (without IVA and CCAdj)</t>
  </si>
  <si>
    <t>Profits after tax (without IVA and CCAdj)</t>
  </si>
  <si>
    <t>Undistributed profits after tax (without IVA and CCAdj)</t>
  </si>
  <si>
    <t>T61600D</t>
  </si>
  <si>
    <t>Receipts from the rest of the world</t>
  </si>
  <si>
    <t>Less: Payments to the rest of the world</t>
  </si>
  <si>
    <t>T11400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</si>
</sst>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Aptos Narrow"/>
      <family val="2"/>
      <scheme val="minor"/>
    </font>
    <font>
      <sz val="11"/>
      <color theme="1"/>
      <name val="Aptos Narrow"/>
      <family val="2"/>
      <scheme val="minor"/>
    </font>
    <font>
      <sz val="8"/>
      <name val="Aptos Narrow"/>
      <family val="2"/>
      <scheme val="minor"/>
    </font>
    <font>
      <u/>
      <sz val="11"/>
      <color theme="10"/>
      <name val="Aptos Narrow"/>
      <family val="2"/>
      <scheme val="minor"/>
    </font>
    <font>
      <sz val="10"/>
      <name val="Aptos Narrow"/>
      <family val="2"/>
      <scheme val="minor"/>
    </font>
    <font>
      <b/>
      <sz val="10"/>
      <color theme="1"/>
      <name val="Aptos Narrow"/>
      <family val="2"/>
      <scheme val="minor"/>
    </font>
    <font>
      <sz val="10"/>
      <color theme="1"/>
      <name val="Aptos Narrow"/>
      <family val="2"/>
      <scheme val="minor"/>
    </font>
    <font>
      <sz val="10"/>
      <color theme="7"/>
      <name val="Aptos Narrow"/>
      <family val="2"/>
      <scheme val="minor"/>
    </font>
    <font>
      <sz val="10"/>
      <color rgb="FF000000"/>
      <name val="Aptos Narrow"/>
      <family val="2"/>
      <scheme val="minor"/>
    </font>
    <font>
      <u/>
      <sz val="10"/>
      <color theme="10"/>
      <name val="Aptos Narrow"/>
      <family val="2"/>
      <scheme val="minor"/>
    </font>
    <font>
      <sz val="10"/>
      <color rgb="FF333333"/>
      <name val="Aptos Narrow"/>
      <family val="2"/>
      <scheme val="minor"/>
    </font>
    <font>
      <sz val="10"/>
      <color rgb="FF2375AE"/>
      <name val="Aptos Narrow"/>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auto="1"/>
      </top>
      <bottom style="double">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63">
    <xf numFmtId="0" fontId="0" fillId="0" borderId="0" xfId="0"/>
    <xf numFmtId="2" fontId="4" fillId="0" borderId="0" xfId="0" applyNumberFormat="1" applyFont="1"/>
    <xf numFmtId="0" fontId="6" fillId="0" borderId="0" xfId="0" applyFont="1"/>
    <xf numFmtId="0" fontId="6" fillId="0" borderId="2" xfId="0" applyFont="1" applyBorder="1"/>
    <xf numFmtId="0" fontId="6" fillId="0" borderId="1" xfId="0" applyFont="1" applyBorder="1"/>
    <xf numFmtId="164" fontId="7" fillId="0" borderId="0" xfId="1" applyNumberFormat="1" applyFont="1" applyAlignment="1">
      <alignment horizontal="right"/>
    </xf>
    <xf numFmtId="164" fontId="6" fillId="0" borderId="0" xfId="1" applyNumberFormat="1" applyFont="1" applyBorder="1"/>
    <xf numFmtId="0" fontId="8" fillId="0" borderId="0" xfId="0" applyFont="1"/>
    <xf numFmtId="164" fontId="7" fillId="0" borderId="0" xfId="1" applyNumberFormat="1" applyFont="1"/>
    <xf numFmtId="0" fontId="8" fillId="0" borderId="1" xfId="0" applyFont="1" applyBorder="1"/>
    <xf numFmtId="164" fontId="7" fillId="0" borderId="1" xfId="1" applyNumberFormat="1" applyFont="1" applyBorder="1" applyAlignment="1">
      <alignment horizontal="right"/>
    </xf>
    <xf numFmtId="164" fontId="7" fillId="0" borderId="1" xfId="1" applyNumberFormat="1" applyFont="1" applyBorder="1"/>
    <xf numFmtId="164" fontId="7" fillId="0" borderId="0" xfId="1" applyNumberFormat="1" applyFont="1" applyBorder="1" applyAlignment="1">
      <alignment horizontal="right"/>
    </xf>
    <xf numFmtId="0" fontId="6" fillId="0" borderId="0" xfId="0" applyFont="1" applyAlignment="1">
      <alignment horizontal="left" indent="1"/>
    </xf>
    <xf numFmtId="164" fontId="4" fillId="0" borderId="0" xfId="1" applyNumberFormat="1" applyFont="1"/>
    <xf numFmtId="164" fontId="6" fillId="0" borderId="0" xfId="1" applyNumberFormat="1" applyFont="1"/>
    <xf numFmtId="0" fontId="8" fillId="0" borderId="0" xfId="0" applyFont="1" applyAlignment="1">
      <alignment horizontal="left" indent="1"/>
    </xf>
    <xf numFmtId="0" fontId="8" fillId="0" borderId="0" xfId="0" applyFont="1" applyAlignment="1">
      <alignment horizontal="left"/>
    </xf>
    <xf numFmtId="164" fontId="6" fillId="0" borderId="0" xfId="1" applyNumberFormat="1" applyFont="1" applyAlignment="1">
      <alignment horizontal="right"/>
    </xf>
    <xf numFmtId="0" fontId="6" fillId="0" borderId="0" xfId="0" applyFont="1" applyAlignment="1">
      <alignment horizontal="left"/>
    </xf>
    <xf numFmtId="164" fontId="7" fillId="0" borderId="0" xfId="1" applyNumberFormat="1" applyFont="1" applyBorder="1"/>
    <xf numFmtId="0" fontId="6" fillId="0" borderId="1" xfId="0" applyFont="1" applyBorder="1" applyAlignment="1">
      <alignment horizontal="left" indent="1"/>
    </xf>
    <xf numFmtId="0" fontId="6" fillId="0" borderId="1" xfId="0" applyFont="1" applyBorder="1" applyAlignment="1">
      <alignment horizontal="left"/>
    </xf>
    <xf numFmtId="164" fontId="6" fillId="0" borderId="1" xfId="1" applyNumberFormat="1" applyFont="1" applyBorder="1"/>
    <xf numFmtId="0" fontId="6" fillId="0" borderId="3" xfId="0" applyFont="1" applyBorder="1"/>
    <xf numFmtId="164" fontId="7" fillId="0" borderId="3" xfId="1" applyNumberFormat="1" applyFont="1" applyBorder="1"/>
    <xf numFmtId="164" fontId="6" fillId="0" borderId="1" xfId="1" applyNumberFormat="1" applyFont="1" applyFill="1" applyBorder="1"/>
    <xf numFmtId="164" fontId="7" fillId="0" borderId="0" xfId="1" applyNumberFormat="1" applyFont="1" applyBorder="1" applyAlignment="1">
      <alignment horizontal="center"/>
    </xf>
    <xf numFmtId="9" fontId="6" fillId="0" borderId="0" xfId="2" applyFont="1"/>
    <xf numFmtId="0" fontId="9" fillId="0" borderId="0" xfId="3" applyFont="1"/>
    <xf numFmtId="0" fontId="10" fillId="0" borderId="1" xfId="0" applyFont="1" applyBorder="1"/>
    <xf numFmtId="0" fontId="10" fillId="0" borderId="0" xfId="0" applyFont="1"/>
    <xf numFmtId="0" fontId="8" fillId="0" borderId="1" xfId="0" applyFont="1" applyBorder="1" applyAlignment="1">
      <alignment horizontal="left"/>
    </xf>
    <xf numFmtId="0" fontId="10" fillId="0" borderId="0" xfId="0" applyFont="1" applyAlignment="1">
      <alignment vertical="center"/>
    </xf>
    <xf numFmtId="2" fontId="4" fillId="0" borderId="3" xfId="0" applyNumberFormat="1" applyFont="1" applyBorder="1"/>
    <xf numFmtId="49" fontId="6" fillId="2" borderId="4" xfId="0" applyNumberFormat="1" applyFont="1" applyFill="1" applyBorder="1"/>
    <xf numFmtId="49" fontId="6" fillId="2" borderId="4" xfId="1" applyNumberFormat="1" applyFont="1" applyFill="1" applyBorder="1"/>
    <xf numFmtId="49" fontId="6" fillId="2" borderId="4" xfId="1" applyNumberFormat="1" applyFont="1" applyFill="1" applyBorder="1" applyAlignment="1"/>
    <xf numFmtId="0" fontId="6" fillId="0" borderId="4" xfId="0" applyFont="1" applyBorder="1"/>
    <xf numFmtId="164" fontId="6" fillId="0" borderId="3" xfId="1" applyNumberFormat="1" applyFont="1" applyBorder="1"/>
    <xf numFmtId="164" fontId="6" fillId="0" borderId="2" xfId="1" applyNumberFormat="1" applyFont="1" applyBorder="1"/>
    <xf numFmtId="2" fontId="6" fillId="0" borderId="1" xfId="1" applyNumberFormat="1" applyFont="1" applyFill="1" applyBorder="1" applyAlignment="1"/>
    <xf numFmtId="0" fontId="5" fillId="0" borderId="1" xfId="0" applyFont="1" applyBorder="1"/>
    <xf numFmtId="164" fontId="7" fillId="0" borderId="2" xfId="1" applyNumberFormat="1" applyFont="1" applyBorder="1"/>
    <xf numFmtId="164" fontId="7" fillId="0" borderId="0" xfId="1" applyNumberFormat="1" applyFont="1" applyFill="1" applyBorder="1"/>
    <xf numFmtId="164" fontId="6" fillId="0" borderId="0" xfId="1" applyNumberFormat="1" applyFont="1" applyFill="1" applyBorder="1"/>
    <xf numFmtId="2" fontId="6" fillId="0" borderId="0" xfId="1" applyNumberFormat="1" applyFont="1" applyFill="1" applyBorder="1" applyAlignment="1"/>
    <xf numFmtId="2" fontId="6" fillId="0" borderId="0" xfId="0" applyNumberFormat="1" applyFont="1"/>
    <xf numFmtId="0" fontId="6" fillId="0" borderId="0" xfId="1" applyNumberFormat="1" applyFont="1" applyFill="1" applyBorder="1" applyAlignment="1"/>
    <xf numFmtId="0" fontId="5" fillId="0" borderId="0" xfId="0" applyFont="1"/>
    <xf numFmtId="2" fontId="6" fillId="0" borderId="0" xfId="1" applyNumberFormat="1" applyFont="1" applyBorder="1" applyAlignment="1"/>
    <xf numFmtId="0" fontId="6" fillId="0" borderId="3" xfId="0" applyFont="1" applyBorder="1" applyAlignment="1">
      <alignment horizontal="left"/>
    </xf>
    <xf numFmtId="164" fontId="7" fillId="0" borderId="3" xfId="1" applyNumberFormat="1" applyFont="1" applyFill="1" applyBorder="1"/>
    <xf numFmtId="164" fontId="6" fillId="0" borderId="3" xfId="1" applyNumberFormat="1" applyFont="1" applyFill="1" applyBorder="1"/>
    <xf numFmtId="2" fontId="6" fillId="0" borderId="3" xfId="1" applyNumberFormat="1" applyFont="1" applyFill="1" applyBorder="1" applyAlignment="1"/>
    <xf numFmtId="0" fontId="4" fillId="0" borderId="0" xfId="0" applyFont="1"/>
    <xf numFmtId="0" fontId="10" fillId="0" borderId="3" xfId="0" applyFont="1" applyBorder="1"/>
    <xf numFmtId="0" fontId="0" fillId="0" borderId="1" xfId="0" applyBorder="1"/>
    <xf numFmtId="0" fontId="4" fillId="0" borderId="1" xfId="0" applyFont="1" applyBorder="1"/>
    <xf numFmtId="0" fontId="3" fillId="0" borderId="1" xfId="3" applyBorder="1"/>
    <xf numFmtId="0" fontId="6" fillId="3" borderId="3" xfId="0" applyFont="1" applyFill="1" applyBorder="1"/>
    <xf numFmtId="0" fontId="6" fillId="4" borderId="3" xfId="0" applyFont="1" applyFill="1" applyBorder="1"/>
    <xf numFmtId="0" fontId="6" fillId="3" borderId="0" xfId="0" applyFont="1" applyFill="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104776</xdr:rowOff>
    </xdr:from>
    <xdr:to>
      <xdr:col>12</xdr:col>
      <xdr:colOff>514350</xdr:colOff>
      <xdr:row>19</xdr:row>
      <xdr:rowOff>95250</xdr:rowOff>
    </xdr:to>
    <xdr:sp macro="" textlink="">
      <xdr:nvSpPr>
        <xdr:cNvPr id="2" name="TextBox 1">
          <a:extLst>
            <a:ext uri="{FF2B5EF4-FFF2-40B4-BE49-F238E27FC236}">
              <a16:creationId xmlns:a16="http://schemas.microsoft.com/office/drawing/2014/main" id="{698797FA-2798-C5CE-8D22-C8B5D73B74C1}"/>
            </a:ext>
          </a:extLst>
        </xdr:cNvPr>
        <xdr:cNvSpPr txBox="1"/>
      </xdr:nvSpPr>
      <xdr:spPr>
        <a:xfrm>
          <a:off x="28575" y="104776"/>
          <a:ext cx="7800975" cy="360997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Source:</a:t>
          </a:r>
          <a:r>
            <a:rPr lang="en-US" sz="1100" baseline="0"/>
            <a:t> Unless otherwise stated, the data is sourced via the BEA.  I used either the interactive tables or the API the R package via beaR.  </a:t>
          </a:r>
        </a:p>
        <a:p>
          <a:endParaRPr lang="en-US" sz="1100" baseline="0"/>
        </a:p>
        <a:p>
          <a:r>
            <a:rPr lang="en-US" sz="1100" baseline="0"/>
            <a:t>Updates: The data acquisition code is run automatically via Git Actions scheduled for 10:00AM ET daily. Note that this does not imply that data is updated daily.  Check BEA for update schedules.  To the extent possible, I will display the date of each scheduled code run. </a:t>
          </a:r>
        </a:p>
        <a:p>
          <a:endParaRPr lang="en-US" sz="1100" baseline="0"/>
        </a:p>
        <a:p>
          <a:r>
            <a:rPr lang="en-US" sz="1100" baseline="0"/>
            <a:t>Field Names: The fields Variable Name and Variable Description are those used within our code, and are distinct from those used by BEA. </a:t>
          </a:r>
        </a:p>
        <a:p>
          <a:endParaRPr lang="en-US" sz="1100" baseline="0"/>
        </a:p>
        <a:p>
          <a:r>
            <a:rPr lang="en-US" sz="1100" baseline="0"/>
            <a:t>Accounting Concepts: the BEA does not provide a mapping from their NIPA concepts to conventional accounting concepts.  I made that mapping myself.  The mapping is a proxy meant to foster intuition.  I also classify GAAP as any profit measures that do not impose the IVA and CCAdj.  There will be discrepancies between the NIPA and traditional corporate finance accounting concepts.  All errors are my own.  </a:t>
          </a:r>
        </a:p>
        <a:p>
          <a:endParaRPr lang="en-US" sz="1100" baseline="0"/>
        </a:p>
        <a:p>
          <a:r>
            <a:rPr lang="en-US" sz="1100" baseline="0"/>
            <a:t>Quarterly Data: Unless otherwise stated, Quarterly data is retrieved from the same tables as annual data.  Note that for Corporate Income Table 6.16 does not list SAAR units for their quarterly data.  However, we can match Table 6.16B Line 1 to Table 1.14 Line 11, which is indeed SAAR.  My conclusion being that Table 6.16 is indeed SAAR, but not labeled correctly. Information from Table 6.16 is split among 6.16B, C, D. I verified that the overlapping periods in each Table match the previous (e.g. 6.16B covers through 1987 and 6.16C begins in 1987. These values match). </a:t>
          </a:r>
        </a:p>
        <a:p>
          <a:endParaRPr lang="en-US" sz="1100" baseline="0"/>
        </a:p>
        <a:p>
          <a:endParaRPr lang="en-US" sz="1100" baseline="0"/>
        </a:p>
        <a:p>
          <a:r>
            <a:rPr lang="en-US" sz="1100" baseline="0"/>
            <a:t>Please report any errors, comments, or suggestions to Mike Aguilar | mike.aguilar@duke.edu </a:t>
          </a:r>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bea.gov/resources/guide-interactive-gdp-industry-accounts-tables" TargetMode="External"/><Relationship Id="rId3" Type="http://schemas.openxmlformats.org/officeDocument/2006/relationships/hyperlink" Target="https://www.bea.gov/resources/guide-interactive-gdp-industry-accounts-tables" TargetMode="External"/><Relationship Id="rId7" Type="http://schemas.openxmlformats.org/officeDocument/2006/relationships/hyperlink" Target="https://www.bea.gov/resources/guide-interactive-gdp-industry-accounts-tables" TargetMode="External"/><Relationship Id="rId2" Type="http://schemas.openxmlformats.org/officeDocument/2006/relationships/hyperlink" Target="https://www.bea.gov/resources/guide-interactive-gdp-industry-accounts-tables" TargetMode="External"/><Relationship Id="rId1" Type="http://schemas.openxmlformats.org/officeDocument/2006/relationships/hyperlink" Target="https://www.bea.gov/resources/guide-interactive-gdp-industry-accounts-tables" TargetMode="External"/><Relationship Id="rId6" Type="http://schemas.openxmlformats.org/officeDocument/2006/relationships/hyperlink" Target="https://www.bea.gov/resources/guide-interactive-gdp-industry-accounts-tables" TargetMode="External"/><Relationship Id="rId11" Type="http://schemas.openxmlformats.org/officeDocument/2006/relationships/hyperlink" Target="https://www.bea.gov/resources/methodologies/nipa-handbook/pdf/glossary.pdf" TargetMode="External"/><Relationship Id="rId5" Type="http://schemas.openxmlformats.org/officeDocument/2006/relationships/hyperlink" Target="https://www.bea.gov/resources/guide-interactive-gdp-industry-accounts-tables" TargetMode="External"/><Relationship Id="rId10" Type="http://schemas.openxmlformats.org/officeDocument/2006/relationships/hyperlink" Target="https://www.bea.gov/resources/guide-interactive-gdp-industry-accounts-tables" TargetMode="External"/><Relationship Id="rId4" Type="http://schemas.openxmlformats.org/officeDocument/2006/relationships/hyperlink" Target="https://www.bea.gov/resources/guide-interactive-gdp-industry-accounts-tables" TargetMode="External"/><Relationship Id="rId9" Type="http://schemas.openxmlformats.org/officeDocument/2006/relationships/hyperlink" Target="https://www.bea.gov/resources/guide-interactive-gdp-industry-accounts-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4287-5A17-4015-9EA4-5C9366E01256}">
  <dimension ref="A1"/>
  <sheetViews>
    <sheetView workbookViewId="0">
      <selection activeCell="F25" sqref="F2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0E09-6DF4-4BEB-9D9B-ADDD3F28C967}">
  <dimension ref="A1:Q89"/>
  <sheetViews>
    <sheetView tabSelected="1" topLeftCell="B1" workbookViewId="0">
      <pane ySplit="1" topLeftCell="A2" activePane="bottomLeft" state="frozen"/>
      <selection activeCell="C1" sqref="C1"/>
      <selection pane="bottomLeft" activeCell="K50" sqref="K50"/>
    </sheetView>
  </sheetViews>
  <sheetFormatPr defaultColWidth="9.140625" defaultRowHeight="13.5" x14ac:dyDescent="0.25"/>
  <cols>
    <col min="1" max="1" width="39.7109375" style="2" bestFit="1" customWidth="1"/>
    <col min="2" max="2" width="65.28515625" style="2" bestFit="1" customWidth="1"/>
    <col min="3" max="3" width="25.7109375" style="2" bestFit="1" customWidth="1"/>
    <col min="4" max="4" width="29.7109375" style="2" bestFit="1" customWidth="1"/>
    <col min="5" max="7" width="12.7109375" style="2" bestFit="1" customWidth="1"/>
    <col min="8" max="9" width="9.140625" style="2"/>
    <col min="10" max="10" width="26.28515625" style="2" bestFit="1" customWidth="1"/>
    <col min="11" max="11" width="62.42578125" style="2" bestFit="1" customWidth="1"/>
    <col min="12" max="12" width="9.140625" style="2"/>
    <col min="13" max="13" width="12.28515625" style="2" bestFit="1" customWidth="1"/>
    <col min="14" max="14" width="12.28515625" style="2" customWidth="1"/>
    <col min="15" max="15" width="227.85546875" style="2" bestFit="1" customWidth="1"/>
    <col min="16" max="16" width="9.140625" style="2"/>
    <col min="17" max="17" width="78.28515625" style="2" bestFit="1" customWidth="1"/>
    <col min="18" max="16384" width="9.140625" style="2"/>
  </cols>
  <sheetData>
    <row r="1" spans="1:17" s="38" customFormat="1" ht="14.25" thickBot="1" x14ac:dyDescent="0.3">
      <c r="A1" s="35" t="s">
        <v>84</v>
      </c>
      <c r="B1" s="35" t="s">
        <v>0</v>
      </c>
      <c r="C1" s="35" t="s">
        <v>85</v>
      </c>
      <c r="D1" s="35" t="s">
        <v>86</v>
      </c>
      <c r="E1" s="36">
        <v>2022</v>
      </c>
      <c r="F1" s="36">
        <v>2023</v>
      </c>
      <c r="G1" s="36">
        <v>2024</v>
      </c>
      <c r="H1" s="36" t="s">
        <v>87</v>
      </c>
      <c r="I1" s="36" t="s">
        <v>88</v>
      </c>
      <c r="J1" s="36" t="s">
        <v>89</v>
      </c>
      <c r="K1" s="36" t="s">
        <v>90</v>
      </c>
      <c r="L1" s="36" t="s">
        <v>91</v>
      </c>
      <c r="M1" s="36" t="s">
        <v>92</v>
      </c>
      <c r="N1" s="36" t="s">
        <v>317</v>
      </c>
      <c r="O1" s="37" t="s">
        <v>136</v>
      </c>
      <c r="P1" s="36" t="s">
        <v>96</v>
      </c>
      <c r="Q1" s="36" t="s">
        <v>181</v>
      </c>
    </row>
    <row r="2" spans="1:17" s="4" customFormat="1" ht="14.25" thickTop="1" x14ac:dyDescent="0.25">
      <c r="A2" s="4" t="s">
        <v>1</v>
      </c>
      <c r="B2" s="4" t="s">
        <v>32</v>
      </c>
      <c r="C2" s="4" t="s">
        <v>98</v>
      </c>
      <c r="D2" s="4" t="s">
        <v>32</v>
      </c>
      <c r="E2" s="10">
        <v>46633464</v>
      </c>
      <c r="F2" s="10">
        <v>48386809</v>
      </c>
      <c r="G2" s="10">
        <v>50579758</v>
      </c>
      <c r="H2" s="4" t="s">
        <v>107</v>
      </c>
      <c r="I2" s="4" t="s">
        <v>93</v>
      </c>
      <c r="J2" s="4" t="s">
        <v>94</v>
      </c>
      <c r="K2" s="4" t="s">
        <v>95</v>
      </c>
      <c r="L2" s="22">
        <v>15</v>
      </c>
      <c r="M2" s="22">
        <v>1</v>
      </c>
      <c r="N2" s="4" t="s">
        <v>319</v>
      </c>
      <c r="O2" s="30" t="s">
        <v>111</v>
      </c>
      <c r="P2" s="4" t="s">
        <v>97</v>
      </c>
      <c r="Q2" s="4" t="s">
        <v>110</v>
      </c>
    </row>
    <row r="3" spans="1:17" x14ac:dyDescent="0.25">
      <c r="A3" s="2" t="s">
        <v>2</v>
      </c>
      <c r="B3" s="2" t="s">
        <v>3</v>
      </c>
      <c r="C3" s="2" t="s">
        <v>106</v>
      </c>
      <c r="D3" s="2" t="s">
        <v>3</v>
      </c>
      <c r="E3" s="5">
        <v>20626574</v>
      </c>
      <c r="F3" s="5">
        <v>20666102</v>
      </c>
      <c r="G3" s="5">
        <v>21394869</v>
      </c>
      <c r="H3" s="2" t="s">
        <v>107</v>
      </c>
      <c r="I3" s="2" t="s">
        <v>93</v>
      </c>
      <c r="J3" s="2" t="s">
        <v>94</v>
      </c>
      <c r="K3" s="17" t="s">
        <v>108</v>
      </c>
      <c r="L3" s="19">
        <v>20</v>
      </c>
      <c r="M3" s="19">
        <v>1</v>
      </c>
      <c r="N3" s="2" t="s">
        <v>319</v>
      </c>
      <c r="O3" s="31" t="s">
        <v>109</v>
      </c>
      <c r="Q3" s="2" t="s">
        <v>110</v>
      </c>
    </row>
    <row r="4" spans="1:17" x14ac:dyDescent="0.25">
      <c r="E4" s="6">
        <f>SUM(E5:E7)</f>
        <v>20626574</v>
      </c>
      <c r="F4" s="6">
        <f>SUM(F5:F7)</f>
        <v>20666101</v>
      </c>
      <c r="G4" s="5"/>
      <c r="K4" s="17"/>
      <c r="L4" s="19"/>
      <c r="M4" s="19"/>
      <c r="O4" s="31"/>
    </row>
    <row r="5" spans="1:17" x14ac:dyDescent="0.25">
      <c r="B5" s="7" t="s">
        <v>4</v>
      </c>
      <c r="C5" s="1" t="s">
        <v>114</v>
      </c>
      <c r="D5" s="2" t="s">
        <v>115</v>
      </c>
      <c r="E5" s="5">
        <v>1169758</v>
      </c>
      <c r="F5" s="5">
        <v>949638</v>
      </c>
      <c r="G5" s="8"/>
      <c r="H5" s="2" t="s">
        <v>107</v>
      </c>
      <c r="I5" s="2" t="s">
        <v>93</v>
      </c>
      <c r="J5" s="2" t="s">
        <v>94</v>
      </c>
      <c r="K5" s="17" t="s">
        <v>116</v>
      </c>
      <c r="L5" s="19">
        <v>25</v>
      </c>
      <c r="M5" s="19">
        <v>7</v>
      </c>
      <c r="N5" s="19" t="s">
        <v>320</v>
      </c>
      <c r="O5" s="2" t="s">
        <v>117</v>
      </c>
      <c r="Q5" s="2" t="s">
        <v>110</v>
      </c>
    </row>
    <row r="6" spans="1:17" x14ac:dyDescent="0.25">
      <c r="B6" s="7" t="s">
        <v>5</v>
      </c>
      <c r="C6" s="7" t="s">
        <v>118</v>
      </c>
      <c r="D6" s="7" t="s">
        <v>119</v>
      </c>
      <c r="E6" s="5">
        <v>7259979</v>
      </c>
      <c r="F6" s="5">
        <v>6918341</v>
      </c>
      <c r="G6" s="8"/>
      <c r="H6" s="2" t="s">
        <v>107</v>
      </c>
      <c r="I6" s="2" t="s">
        <v>93</v>
      </c>
      <c r="J6" s="2" t="s">
        <v>94</v>
      </c>
      <c r="K6" s="17" t="s">
        <v>116</v>
      </c>
      <c r="L6" s="19">
        <v>25</v>
      </c>
      <c r="M6" s="19">
        <v>8</v>
      </c>
      <c r="N6" s="19" t="s">
        <v>321</v>
      </c>
      <c r="O6" s="2" t="s">
        <v>117</v>
      </c>
      <c r="Q6" s="2" t="s">
        <v>120</v>
      </c>
    </row>
    <row r="7" spans="1:17" s="4" customFormat="1" x14ac:dyDescent="0.25">
      <c r="B7" s="9" t="s">
        <v>6</v>
      </c>
      <c r="C7" s="9" t="s">
        <v>122</v>
      </c>
      <c r="D7" s="9" t="s">
        <v>123</v>
      </c>
      <c r="E7" s="10">
        <v>12196837</v>
      </c>
      <c r="F7" s="10">
        <v>12798122</v>
      </c>
      <c r="G7" s="11"/>
      <c r="H7" s="4" t="s">
        <v>107</v>
      </c>
      <c r="I7" s="4" t="s">
        <v>93</v>
      </c>
      <c r="J7" s="4" t="s">
        <v>94</v>
      </c>
      <c r="K7" s="32" t="s">
        <v>116</v>
      </c>
      <c r="L7" s="22">
        <v>25</v>
      </c>
      <c r="M7" s="22">
        <v>9</v>
      </c>
      <c r="N7" s="4" t="s">
        <v>322</v>
      </c>
      <c r="O7" s="4" t="s">
        <v>117</v>
      </c>
      <c r="Q7" s="4" t="s">
        <v>121</v>
      </c>
    </row>
    <row r="8" spans="1:17" x14ac:dyDescent="0.25">
      <c r="A8" s="2" t="s">
        <v>7</v>
      </c>
      <c r="B8" s="2" t="s">
        <v>41</v>
      </c>
      <c r="C8" s="2" t="s">
        <v>177</v>
      </c>
      <c r="D8" s="2" t="s">
        <v>178</v>
      </c>
      <c r="E8" s="12">
        <v>26006893</v>
      </c>
      <c r="F8" s="12">
        <v>27720709</v>
      </c>
      <c r="G8" s="12">
        <v>29184890</v>
      </c>
      <c r="H8" s="2" t="s">
        <v>107</v>
      </c>
      <c r="I8" s="2" t="s">
        <v>93</v>
      </c>
      <c r="J8" s="2" t="s">
        <v>83</v>
      </c>
      <c r="K8" s="2" t="s">
        <v>179</v>
      </c>
      <c r="L8" s="19" t="s">
        <v>180</v>
      </c>
      <c r="M8" s="19">
        <v>1</v>
      </c>
      <c r="N8" s="2" t="s">
        <v>323</v>
      </c>
      <c r="O8" s="31" t="s">
        <v>184</v>
      </c>
      <c r="P8" s="2" t="s">
        <v>186</v>
      </c>
      <c r="Q8" s="2" t="s">
        <v>185</v>
      </c>
    </row>
    <row r="9" spans="1:17" x14ac:dyDescent="0.25">
      <c r="E9" s="6">
        <f>E2-E3</f>
        <v>26006890</v>
      </c>
      <c r="F9" s="6">
        <f>F2-F3</f>
        <v>27720707</v>
      </c>
      <c r="G9" s="6">
        <f>G2-G3</f>
        <v>29184889</v>
      </c>
      <c r="L9" s="19"/>
      <c r="M9" s="19"/>
    </row>
    <row r="10" spans="1:17" x14ac:dyDescent="0.25">
      <c r="B10" s="2" t="s">
        <v>33</v>
      </c>
      <c r="E10" s="8">
        <v>26006893</v>
      </c>
      <c r="F10" s="8">
        <v>27720709</v>
      </c>
      <c r="G10" s="8">
        <v>29184890</v>
      </c>
      <c r="H10" s="2" t="s">
        <v>107</v>
      </c>
      <c r="I10" s="2" t="s">
        <v>93</v>
      </c>
      <c r="J10" s="2" t="s">
        <v>83</v>
      </c>
      <c r="K10" s="2" t="s">
        <v>42</v>
      </c>
      <c r="L10" s="19" t="s">
        <v>332</v>
      </c>
      <c r="M10" s="19">
        <v>1</v>
      </c>
      <c r="N10" s="2" t="s">
        <v>324</v>
      </c>
      <c r="O10" s="31" t="s">
        <v>184</v>
      </c>
      <c r="Q10" s="2" t="s">
        <v>185</v>
      </c>
    </row>
    <row r="11" spans="1:17" x14ac:dyDescent="0.25">
      <c r="B11" s="13" t="s">
        <v>36</v>
      </c>
      <c r="C11" s="13"/>
      <c r="D11" s="13"/>
      <c r="E11" s="8">
        <v>1219191</v>
      </c>
      <c r="F11" s="8">
        <v>1411350</v>
      </c>
      <c r="G11" s="8">
        <v>1488821</v>
      </c>
      <c r="H11" s="2" t="s">
        <v>107</v>
      </c>
      <c r="I11" s="2" t="s">
        <v>93</v>
      </c>
      <c r="J11" s="2" t="s">
        <v>83</v>
      </c>
      <c r="K11" s="2" t="s">
        <v>45</v>
      </c>
      <c r="L11" s="19" t="s">
        <v>333</v>
      </c>
      <c r="M11" s="19">
        <v>2</v>
      </c>
      <c r="N11" s="2" t="s">
        <v>325</v>
      </c>
    </row>
    <row r="12" spans="1:17" x14ac:dyDescent="0.25">
      <c r="B12" s="13" t="s">
        <v>35</v>
      </c>
      <c r="C12" s="13"/>
      <c r="D12" s="13"/>
      <c r="E12" s="8">
        <v>1069919</v>
      </c>
      <c r="F12" s="8">
        <v>1311305</v>
      </c>
      <c r="G12" s="8">
        <v>1430603</v>
      </c>
      <c r="H12" s="2" t="s">
        <v>107</v>
      </c>
      <c r="I12" s="2" t="s">
        <v>93</v>
      </c>
      <c r="J12" s="2" t="s">
        <v>83</v>
      </c>
      <c r="K12" s="2" t="s">
        <v>45</v>
      </c>
      <c r="L12" s="19" t="s">
        <v>333</v>
      </c>
      <c r="M12" s="19">
        <v>3</v>
      </c>
      <c r="N12" s="2" t="s">
        <v>326</v>
      </c>
    </row>
    <row r="13" spans="1:17" x14ac:dyDescent="0.25">
      <c r="B13" s="13" t="s">
        <v>37</v>
      </c>
      <c r="C13" s="13"/>
      <c r="D13" s="13"/>
      <c r="E13" s="8">
        <v>26156164</v>
      </c>
      <c r="F13" s="8">
        <v>27820754</v>
      </c>
      <c r="G13" s="8">
        <v>29243108</v>
      </c>
      <c r="H13" s="2" t="s">
        <v>107</v>
      </c>
      <c r="I13" s="2" t="s">
        <v>93</v>
      </c>
      <c r="J13" s="2" t="s">
        <v>83</v>
      </c>
      <c r="K13" s="2" t="s">
        <v>45</v>
      </c>
      <c r="L13" s="19" t="s">
        <v>333</v>
      </c>
      <c r="M13" s="19">
        <v>4</v>
      </c>
      <c r="N13" s="2" t="s">
        <v>327</v>
      </c>
    </row>
    <row r="14" spans="1:17" x14ac:dyDescent="0.25">
      <c r="B14" s="13" t="s">
        <v>38</v>
      </c>
      <c r="C14" s="13"/>
      <c r="D14" s="13"/>
      <c r="E14" s="8">
        <v>4313370</v>
      </c>
      <c r="F14" s="8">
        <v>4587749</v>
      </c>
      <c r="G14" s="8">
        <v>4816259</v>
      </c>
      <c r="H14" s="2" t="s">
        <v>107</v>
      </c>
      <c r="I14" s="2" t="s">
        <v>93</v>
      </c>
      <c r="J14" s="2" t="s">
        <v>83</v>
      </c>
      <c r="K14" s="2" t="s">
        <v>45</v>
      </c>
      <c r="L14" s="19" t="s">
        <v>333</v>
      </c>
      <c r="M14" s="19">
        <v>5</v>
      </c>
      <c r="N14" s="2" t="s">
        <v>328</v>
      </c>
    </row>
    <row r="15" spans="1:17" x14ac:dyDescent="0.25">
      <c r="B15" s="13" t="s">
        <v>39</v>
      </c>
      <c r="C15" s="13"/>
      <c r="D15" s="13"/>
      <c r="E15" s="8">
        <v>21842794</v>
      </c>
      <c r="F15" s="8">
        <v>23233006</v>
      </c>
      <c r="G15" s="8">
        <v>24426849</v>
      </c>
      <c r="H15" s="2" t="s">
        <v>107</v>
      </c>
      <c r="I15" s="2" t="s">
        <v>93</v>
      </c>
      <c r="J15" s="2" t="s">
        <v>83</v>
      </c>
      <c r="K15" s="2" t="s">
        <v>45</v>
      </c>
      <c r="L15" s="19" t="s">
        <v>333</v>
      </c>
      <c r="M15" s="19">
        <v>14</v>
      </c>
      <c r="N15" s="2" t="s">
        <v>329</v>
      </c>
    </row>
    <row r="16" spans="1:17" x14ac:dyDescent="0.25">
      <c r="B16" s="13" t="s">
        <v>34</v>
      </c>
      <c r="C16" s="13"/>
      <c r="D16" s="13"/>
      <c r="E16" s="8">
        <v>-75585</v>
      </c>
      <c r="F16" s="8">
        <v>244619</v>
      </c>
      <c r="G16" s="8">
        <v>192156</v>
      </c>
      <c r="H16" s="2" t="s">
        <v>107</v>
      </c>
      <c r="I16" s="2" t="s">
        <v>93</v>
      </c>
      <c r="J16" s="2" t="s">
        <v>83</v>
      </c>
      <c r="K16" s="2" t="s">
        <v>45</v>
      </c>
      <c r="L16" s="19" t="s">
        <v>333</v>
      </c>
      <c r="M16" s="19">
        <v>15</v>
      </c>
      <c r="N16" s="2" t="s">
        <v>330</v>
      </c>
    </row>
    <row r="17" spans="1:17" x14ac:dyDescent="0.25">
      <c r="B17" s="13" t="s">
        <v>31</v>
      </c>
      <c r="C17" s="13"/>
      <c r="D17" s="13"/>
      <c r="E17" s="8">
        <v>21918379</v>
      </c>
      <c r="F17" s="8">
        <v>22988387</v>
      </c>
      <c r="G17" s="8">
        <v>24234693</v>
      </c>
      <c r="H17" s="2" t="s">
        <v>107</v>
      </c>
      <c r="I17" s="2" t="s">
        <v>93</v>
      </c>
      <c r="J17" s="2" t="s">
        <v>83</v>
      </c>
      <c r="K17" s="2" t="s">
        <v>45</v>
      </c>
      <c r="L17" s="19" t="s">
        <v>333</v>
      </c>
      <c r="M17" s="19">
        <v>16</v>
      </c>
      <c r="N17" s="2" t="s">
        <v>331</v>
      </c>
      <c r="O17" s="2" t="s">
        <v>188</v>
      </c>
      <c r="Q17" s="2" t="s">
        <v>183</v>
      </c>
    </row>
    <row r="18" spans="1:17" x14ac:dyDescent="0.25">
      <c r="B18" s="13"/>
      <c r="C18" s="13"/>
      <c r="D18" s="13"/>
      <c r="E18" s="14">
        <f>E10+E11-E12-E14-E16</f>
        <v>21918380</v>
      </c>
      <c r="F18" s="14">
        <f>F10+F11-F12-F14-F16</f>
        <v>22988386</v>
      </c>
      <c r="G18" s="14">
        <f>G10+G11-G12-G14-G16</f>
        <v>24234693</v>
      </c>
      <c r="L18" s="19"/>
      <c r="M18" s="19"/>
    </row>
    <row r="19" spans="1:17" s="4" customFormat="1" ht="15" x14ac:dyDescent="0.25">
      <c r="B19" s="4" t="s">
        <v>43</v>
      </c>
      <c r="E19" s="11">
        <v>26082478</v>
      </c>
      <c r="F19" s="11">
        <v>27476090</v>
      </c>
      <c r="G19" s="11">
        <v>28992735</v>
      </c>
      <c r="H19" s="4" t="s">
        <v>107</v>
      </c>
      <c r="I19" s="4" t="s">
        <v>93</v>
      </c>
      <c r="J19" s="4" t="s">
        <v>83</v>
      </c>
      <c r="K19" s="4" t="s">
        <v>44</v>
      </c>
      <c r="L19" s="22" t="s">
        <v>193</v>
      </c>
      <c r="M19" s="22">
        <v>1</v>
      </c>
      <c r="N19" s="4" t="s">
        <v>334</v>
      </c>
      <c r="O19" s="4" t="s">
        <v>187</v>
      </c>
      <c r="Q19" s="59" t="s">
        <v>183</v>
      </c>
    </row>
    <row r="20" spans="1:17" x14ac:dyDescent="0.25">
      <c r="A20" s="2" t="s">
        <v>8</v>
      </c>
      <c r="B20" s="2" t="s">
        <v>190</v>
      </c>
      <c r="C20" s="7" t="s">
        <v>191</v>
      </c>
      <c r="D20" s="7" t="s">
        <v>192</v>
      </c>
      <c r="E20" s="5">
        <v>13454101</v>
      </c>
      <c r="F20" s="5">
        <v>14209568</v>
      </c>
      <c r="G20" s="8">
        <v>15040606</v>
      </c>
      <c r="H20" s="2" t="s">
        <v>107</v>
      </c>
      <c r="I20" s="2" t="s">
        <v>93</v>
      </c>
      <c r="J20" s="2" t="s">
        <v>83</v>
      </c>
      <c r="K20" s="2" t="s">
        <v>44</v>
      </c>
      <c r="L20" s="19" t="s">
        <v>193</v>
      </c>
      <c r="M20" s="62">
        <v>2</v>
      </c>
      <c r="N20" s="2" t="s">
        <v>335</v>
      </c>
      <c r="O20" s="2" t="s">
        <v>199</v>
      </c>
      <c r="P20" s="2" t="s">
        <v>189</v>
      </c>
    </row>
    <row r="21" spans="1:17" x14ac:dyDescent="0.25">
      <c r="E21" s="15">
        <f>SUM(E22:E23)</f>
        <v>13454101</v>
      </c>
      <c r="F21" s="15">
        <f>SUM(F22:F23)</f>
        <v>14209569</v>
      </c>
      <c r="G21" s="15"/>
      <c r="L21" s="19"/>
      <c r="M21" s="62"/>
    </row>
    <row r="22" spans="1:17" x14ac:dyDescent="0.25">
      <c r="B22" s="16" t="s">
        <v>9</v>
      </c>
      <c r="C22" s="16" t="s">
        <v>194</v>
      </c>
      <c r="D22" s="16" t="s">
        <v>9</v>
      </c>
      <c r="E22" s="5">
        <v>11140500</v>
      </c>
      <c r="F22" s="5">
        <v>11744625</v>
      </c>
      <c r="G22" s="15"/>
      <c r="H22" s="2" t="s">
        <v>107</v>
      </c>
      <c r="I22" s="2" t="s">
        <v>93</v>
      </c>
      <c r="J22" s="2" t="s">
        <v>83</v>
      </c>
      <c r="K22" s="2" t="s">
        <v>44</v>
      </c>
      <c r="L22" s="19" t="s">
        <v>193</v>
      </c>
      <c r="M22" s="62">
        <v>3</v>
      </c>
      <c r="N22" s="2" t="s">
        <v>336</v>
      </c>
      <c r="O22" s="2" t="s">
        <v>198</v>
      </c>
      <c r="Q22" s="2" t="s">
        <v>183</v>
      </c>
    </row>
    <row r="23" spans="1:17" x14ac:dyDescent="0.25">
      <c r="B23" s="16" t="s">
        <v>10</v>
      </c>
      <c r="C23" s="16" t="s">
        <v>195</v>
      </c>
      <c r="D23" s="16" t="s">
        <v>196</v>
      </c>
      <c r="E23" s="5">
        <v>2313601</v>
      </c>
      <c r="F23" s="5">
        <v>2464944</v>
      </c>
      <c r="G23" s="15"/>
      <c r="H23" s="2" t="s">
        <v>107</v>
      </c>
      <c r="I23" s="2" t="s">
        <v>93</v>
      </c>
      <c r="J23" s="2" t="s">
        <v>83</v>
      </c>
      <c r="K23" s="2" t="s">
        <v>44</v>
      </c>
      <c r="L23" s="19" t="s">
        <v>193</v>
      </c>
      <c r="M23" s="62">
        <v>6</v>
      </c>
      <c r="N23" s="2" t="s">
        <v>337</v>
      </c>
      <c r="O23" s="2" t="s">
        <v>197</v>
      </c>
      <c r="Q23" s="2" t="s">
        <v>183</v>
      </c>
    </row>
    <row r="24" spans="1:17" x14ac:dyDescent="0.25">
      <c r="A24" s="2" t="s">
        <v>11</v>
      </c>
      <c r="B24" s="17" t="s">
        <v>46</v>
      </c>
      <c r="C24" s="16"/>
      <c r="D24" s="16"/>
      <c r="E24" s="18">
        <f>E25-E26</f>
        <v>1722250</v>
      </c>
      <c r="F24" s="18">
        <f t="shared" ref="F24:G24" si="0">SUM(F25:F26)</f>
        <v>1995918</v>
      </c>
      <c r="G24" s="18">
        <f t="shared" si="0"/>
        <v>2062737</v>
      </c>
      <c r="L24" s="19"/>
      <c r="M24" s="19"/>
    </row>
    <row r="25" spans="1:17" x14ac:dyDescent="0.25">
      <c r="B25" s="13" t="s">
        <v>201</v>
      </c>
      <c r="C25" s="19" t="s">
        <v>204</v>
      </c>
      <c r="D25" s="19" t="s">
        <v>206</v>
      </c>
      <c r="E25" s="12">
        <v>1850248</v>
      </c>
      <c r="F25" s="12">
        <v>1893110</v>
      </c>
      <c r="G25" s="20">
        <v>1968179</v>
      </c>
      <c r="H25" s="2" t="s">
        <v>107</v>
      </c>
      <c r="I25" s="2" t="s">
        <v>93</v>
      </c>
      <c r="J25" s="2" t="s">
        <v>83</v>
      </c>
      <c r="K25" s="2" t="s">
        <v>44</v>
      </c>
      <c r="L25" s="19" t="s">
        <v>193</v>
      </c>
      <c r="M25" s="19">
        <v>7</v>
      </c>
      <c r="N25" s="2" t="s">
        <v>338</v>
      </c>
      <c r="O25" s="2" t="s">
        <v>200</v>
      </c>
      <c r="Q25" s="2" t="s">
        <v>183</v>
      </c>
    </row>
    <row r="26" spans="1:17" s="4" customFormat="1" x14ac:dyDescent="0.25">
      <c r="B26" s="21" t="s">
        <v>202</v>
      </c>
      <c r="C26" s="22" t="s">
        <v>205</v>
      </c>
      <c r="D26" s="22" t="s">
        <v>207</v>
      </c>
      <c r="E26" s="10">
        <v>127998</v>
      </c>
      <c r="F26" s="10">
        <v>102808</v>
      </c>
      <c r="G26" s="11">
        <v>94558</v>
      </c>
      <c r="H26" s="4" t="s">
        <v>107</v>
      </c>
      <c r="I26" s="4" t="s">
        <v>93</v>
      </c>
      <c r="J26" s="4" t="s">
        <v>83</v>
      </c>
      <c r="K26" s="4" t="s">
        <v>44</v>
      </c>
      <c r="L26" s="22" t="s">
        <v>193</v>
      </c>
      <c r="M26" s="22">
        <v>8</v>
      </c>
      <c r="N26" s="4" t="s">
        <v>339</v>
      </c>
      <c r="O26" s="4" t="s">
        <v>203</v>
      </c>
      <c r="Q26" s="4" t="s">
        <v>183</v>
      </c>
    </row>
    <row r="27" spans="1:17" x14ac:dyDescent="0.25">
      <c r="A27" s="2" t="s">
        <v>12</v>
      </c>
      <c r="B27" s="2" t="s">
        <v>40</v>
      </c>
      <c r="C27" s="2" t="s">
        <v>208</v>
      </c>
      <c r="D27" s="2" t="s">
        <v>40</v>
      </c>
      <c r="E27" s="5">
        <v>10830541</v>
      </c>
      <c r="F27" s="5">
        <v>11720838</v>
      </c>
      <c r="G27" s="15"/>
      <c r="H27" s="2" t="s">
        <v>107</v>
      </c>
      <c r="I27" s="2" t="s">
        <v>93</v>
      </c>
      <c r="J27" s="2" t="s">
        <v>94</v>
      </c>
      <c r="K27" s="17" t="s">
        <v>116</v>
      </c>
      <c r="L27" s="19">
        <v>25</v>
      </c>
      <c r="M27" s="19">
        <v>5</v>
      </c>
      <c r="N27" s="2" t="s">
        <v>348</v>
      </c>
      <c r="O27" s="2" t="s">
        <v>182</v>
      </c>
      <c r="Q27" s="2" t="s">
        <v>183</v>
      </c>
    </row>
    <row r="28" spans="1:17" s="4" customFormat="1" x14ac:dyDescent="0.25">
      <c r="E28" s="23">
        <f>E10-E20-E24</f>
        <v>10830542</v>
      </c>
      <c r="F28" s="23">
        <f t="shared" ref="F28:G28" si="1">F10-F20-F24</f>
        <v>11515223</v>
      </c>
      <c r="G28" s="23">
        <f t="shared" si="1"/>
        <v>12081547</v>
      </c>
      <c r="L28" s="22"/>
      <c r="M28" s="22"/>
    </row>
    <row r="29" spans="1:17" s="4" customFormat="1" x14ac:dyDescent="0.25">
      <c r="A29" s="4" t="s">
        <v>13</v>
      </c>
      <c r="B29" s="9" t="s">
        <v>14</v>
      </c>
      <c r="C29" s="9" t="s">
        <v>210</v>
      </c>
      <c r="D29" s="9" t="s">
        <v>212</v>
      </c>
      <c r="E29" s="10">
        <v>4313370</v>
      </c>
      <c r="F29" s="10">
        <v>4587749</v>
      </c>
      <c r="G29" s="11">
        <v>4816259</v>
      </c>
      <c r="H29" s="4" t="s">
        <v>107</v>
      </c>
      <c r="I29" s="4" t="s">
        <v>93</v>
      </c>
      <c r="J29" s="4" t="s">
        <v>83</v>
      </c>
      <c r="K29" s="4" t="s">
        <v>44</v>
      </c>
      <c r="L29" s="22" t="s">
        <v>193</v>
      </c>
      <c r="M29" s="22">
        <v>21</v>
      </c>
      <c r="N29" s="4" t="s">
        <v>347</v>
      </c>
      <c r="O29" s="4" t="s">
        <v>217</v>
      </c>
      <c r="P29" s="4" t="s">
        <v>209</v>
      </c>
      <c r="Q29" s="4" t="s">
        <v>183</v>
      </c>
    </row>
    <row r="30" spans="1:17" s="4" customFormat="1" x14ac:dyDescent="0.25">
      <c r="B30" s="4" t="s">
        <v>77</v>
      </c>
      <c r="C30" s="4" t="s">
        <v>211</v>
      </c>
      <c r="D30" s="9" t="s">
        <v>213</v>
      </c>
      <c r="E30" s="11">
        <v>2288732</v>
      </c>
      <c r="F30" s="11">
        <v>2454634</v>
      </c>
      <c r="G30" s="11">
        <v>2595027</v>
      </c>
      <c r="H30" s="4" t="s">
        <v>107</v>
      </c>
      <c r="I30" s="4" t="s">
        <v>93</v>
      </c>
      <c r="J30" s="4" t="s">
        <v>83</v>
      </c>
      <c r="K30" s="4" t="s">
        <v>215</v>
      </c>
      <c r="L30" s="22" t="s">
        <v>216</v>
      </c>
      <c r="M30" s="22">
        <v>28</v>
      </c>
      <c r="N30" s="4" t="s">
        <v>347</v>
      </c>
      <c r="P30" s="4" t="s">
        <v>214</v>
      </c>
    </row>
    <row r="31" spans="1:17" x14ac:dyDescent="0.25">
      <c r="A31" s="2" t="s">
        <v>15</v>
      </c>
      <c r="B31" s="2" t="s">
        <v>16</v>
      </c>
      <c r="C31" s="2" t="s">
        <v>219</v>
      </c>
      <c r="D31" s="2" t="s">
        <v>222</v>
      </c>
      <c r="E31" s="5">
        <v>6517171</v>
      </c>
      <c r="F31" s="5">
        <v>7133089</v>
      </c>
      <c r="G31" s="15"/>
      <c r="H31" s="2" t="s">
        <v>107</v>
      </c>
      <c r="I31" s="2" t="s">
        <v>93</v>
      </c>
      <c r="J31" s="2" t="s">
        <v>220</v>
      </c>
      <c r="L31" s="19" t="s">
        <v>80</v>
      </c>
      <c r="M31" s="19">
        <v>1</v>
      </c>
      <c r="N31" s="2" t="s">
        <v>222</v>
      </c>
      <c r="P31" s="2" t="s">
        <v>221</v>
      </c>
    </row>
    <row r="32" spans="1:17" x14ac:dyDescent="0.25">
      <c r="E32" s="15">
        <f>E28-E29</f>
        <v>6517172</v>
      </c>
      <c r="F32" s="15">
        <f>F28-F29</f>
        <v>6927474</v>
      </c>
      <c r="G32" s="15">
        <f>G28-G29</f>
        <v>7265288</v>
      </c>
      <c r="L32" s="19"/>
      <c r="M32" s="19"/>
    </row>
    <row r="33" spans="1:17" x14ac:dyDescent="0.25">
      <c r="B33" s="2" t="s">
        <v>17</v>
      </c>
      <c r="C33" s="2" t="s">
        <v>223</v>
      </c>
      <c r="D33" s="2" t="s">
        <v>34</v>
      </c>
      <c r="E33" s="8">
        <v>-75585</v>
      </c>
      <c r="F33" s="8">
        <v>244619</v>
      </c>
      <c r="G33" s="8">
        <v>192156</v>
      </c>
      <c r="H33" s="2" t="s">
        <v>107</v>
      </c>
      <c r="I33" s="2" t="s">
        <v>93</v>
      </c>
      <c r="J33" s="2" t="s">
        <v>83</v>
      </c>
      <c r="K33" s="2" t="s">
        <v>45</v>
      </c>
      <c r="L33" s="19" t="s">
        <v>333</v>
      </c>
      <c r="M33" s="19">
        <v>15</v>
      </c>
      <c r="N33" s="2" t="s">
        <v>330</v>
      </c>
      <c r="P33" s="2" t="s">
        <v>224</v>
      </c>
    </row>
    <row r="34" spans="1:17" x14ac:dyDescent="0.25">
      <c r="B34" s="2" t="s">
        <v>18</v>
      </c>
      <c r="C34" s="2" t="s">
        <v>218</v>
      </c>
      <c r="D34" s="2" t="s">
        <v>80</v>
      </c>
      <c r="E34" s="8">
        <v>6592757</v>
      </c>
      <c r="F34" s="8">
        <v>6888471</v>
      </c>
      <c r="G34" s="8">
        <v>7262248</v>
      </c>
      <c r="H34" s="2" t="s">
        <v>107</v>
      </c>
      <c r="I34" s="2" t="s">
        <v>93</v>
      </c>
      <c r="J34" s="2" t="s">
        <v>83</v>
      </c>
      <c r="K34" s="2" t="s">
        <v>44</v>
      </c>
      <c r="L34" s="19" t="s">
        <v>193</v>
      </c>
      <c r="M34" s="19">
        <v>9</v>
      </c>
      <c r="N34" s="2" t="s">
        <v>346</v>
      </c>
      <c r="P34" s="31" t="s">
        <v>227</v>
      </c>
      <c r="Q34" s="2" t="s">
        <v>226</v>
      </c>
    </row>
    <row r="35" spans="1:17" s="4" customFormat="1" x14ac:dyDescent="0.25">
      <c r="E35" s="23">
        <f>E32-E33</f>
        <v>6592757</v>
      </c>
      <c r="F35" s="23">
        <f>F32-F33</f>
        <v>6682855</v>
      </c>
      <c r="G35" s="23">
        <f>G32-G33</f>
        <v>7073132</v>
      </c>
      <c r="L35" s="22"/>
      <c r="M35" s="22"/>
    </row>
    <row r="36" spans="1:17" x14ac:dyDescent="0.25">
      <c r="A36" s="2" t="s">
        <v>49</v>
      </c>
      <c r="B36" s="2" t="str">
        <f>B34</f>
        <v xml:space="preserve">Net operating Surplus (income perspective) </v>
      </c>
      <c r="E36" s="15">
        <f>E42+SUM(E37:E41)</f>
        <v>6592755</v>
      </c>
      <c r="F36" s="15">
        <f>F42+SUM(F37:F41)</f>
        <v>6888470</v>
      </c>
      <c r="G36" s="15">
        <f>G42+SUM(G37:G41)</f>
        <v>7262248</v>
      </c>
      <c r="L36" s="19"/>
      <c r="M36" s="19"/>
    </row>
    <row r="37" spans="1:17" x14ac:dyDescent="0.25">
      <c r="B37" s="13" t="s">
        <v>20</v>
      </c>
      <c r="C37" s="19" t="s">
        <v>230</v>
      </c>
      <c r="D37" s="19" t="s">
        <v>20</v>
      </c>
      <c r="E37" s="5">
        <v>245227</v>
      </c>
      <c r="F37" s="5">
        <v>236196</v>
      </c>
      <c r="G37" s="8">
        <v>290516</v>
      </c>
      <c r="H37" s="2" t="s">
        <v>107</v>
      </c>
      <c r="I37" s="2" t="s">
        <v>93</v>
      </c>
      <c r="J37" s="2" t="s">
        <v>83</v>
      </c>
      <c r="K37" s="2" t="s">
        <v>44</v>
      </c>
      <c r="L37" s="19" t="s">
        <v>193</v>
      </c>
      <c r="M37" s="19">
        <v>12</v>
      </c>
      <c r="N37" s="2" t="s">
        <v>341</v>
      </c>
      <c r="O37" s="31" t="s">
        <v>262</v>
      </c>
      <c r="P37" s="2" t="s">
        <v>228</v>
      </c>
      <c r="Q37" s="2" t="s">
        <v>229</v>
      </c>
    </row>
    <row r="38" spans="1:17" x14ac:dyDescent="0.25">
      <c r="B38" s="13" t="s">
        <v>21</v>
      </c>
      <c r="C38" s="1" t="s">
        <v>231</v>
      </c>
      <c r="D38" s="2" t="s">
        <v>21</v>
      </c>
      <c r="E38" s="8">
        <v>1873555</v>
      </c>
      <c r="F38" s="8">
        <v>1948994</v>
      </c>
      <c r="G38" s="8">
        <v>2005862</v>
      </c>
      <c r="H38" s="2" t="s">
        <v>107</v>
      </c>
      <c r="I38" s="2" t="s">
        <v>232</v>
      </c>
      <c r="J38" s="2" t="s">
        <v>83</v>
      </c>
      <c r="K38" s="2" t="s">
        <v>44</v>
      </c>
      <c r="L38" s="19" t="s">
        <v>193</v>
      </c>
      <c r="M38" s="19">
        <v>13</v>
      </c>
      <c r="N38" s="2" t="s">
        <v>342</v>
      </c>
      <c r="O38" s="31" t="s">
        <v>263</v>
      </c>
      <c r="Q38" s="2" t="s">
        <v>233</v>
      </c>
    </row>
    <row r="39" spans="1:17" x14ac:dyDescent="0.25">
      <c r="B39" s="13" t="s">
        <v>22</v>
      </c>
      <c r="C39" s="1" t="s">
        <v>235</v>
      </c>
      <c r="D39" s="2" t="s">
        <v>22</v>
      </c>
      <c r="E39" s="8">
        <v>870266</v>
      </c>
      <c r="F39" s="8">
        <v>989079</v>
      </c>
      <c r="G39" s="8">
        <v>1056862</v>
      </c>
      <c r="H39" s="2" t="s">
        <v>107</v>
      </c>
      <c r="I39" s="2" t="s">
        <v>232</v>
      </c>
      <c r="J39" s="2" t="s">
        <v>83</v>
      </c>
      <c r="K39" s="2" t="s">
        <v>44</v>
      </c>
      <c r="L39" s="19" t="s">
        <v>193</v>
      </c>
      <c r="M39" s="19">
        <v>14</v>
      </c>
      <c r="N39" s="2" t="s">
        <v>343</v>
      </c>
      <c r="O39" s="31" t="s">
        <v>264</v>
      </c>
      <c r="Q39" s="2" t="s">
        <v>234</v>
      </c>
    </row>
    <row r="40" spans="1:17" x14ac:dyDescent="0.25">
      <c r="B40" s="13" t="s">
        <v>48</v>
      </c>
      <c r="C40" s="1" t="s">
        <v>237</v>
      </c>
      <c r="D40" s="2" t="s">
        <v>236</v>
      </c>
      <c r="E40" s="8">
        <v>-7867</v>
      </c>
      <c r="F40" s="8">
        <v>-32759</v>
      </c>
      <c r="G40" s="8">
        <v>-40529</v>
      </c>
      <c r="H40" s="2" t="s">
        <v>107</v>
      </c>
      <c r="I40" s="2" t="s">
        <v>232</v>
      </c>
      <c r="J40" s="2" t="s">
        <v>83</v>
      </c>
      <c r="K40" s="2" t="s">
        <v>44</v>
      </c>
      <c r="L40" s="19" t="s">
        <v>193</v>
      </c>
      <c r="M40" s="19">
        <v>20</v>
      </c>
      <c r="N40" s="2" t="s">
        <v>344</v>
      </c>
      <c r="O40" s="31" t="s">
        <v>265</v>
      </c>
      <c r="P40" s="2" t="s">
        <v>238</v>
      </c>
      <c r="Q40" s="2" t="s">
        <v>239</v>
      </c>
    </row>
    <row r="41" spans="1:17" x14ac:dyDescent="0.25">
      <c r="B41" s="13" t="s">
        <v>24</v>
      </c>
      <c r="C41" s="1" t="s">
        <v>240</v>
      </c>
      <c r="D41" s="55" t="s">
        <v>225</v>
      </c>
      <c r="E41" s="20">
        <v>2871869</v>
      </c>
      <c r="F41" s="20">
        <v>3056973</v>
      </c>
      <c r="G41" s="20">
        <v>3344154</v>
      </c>
      <c r="H41" s="2" t="s">
        <v>107</v>
      </c>
      <c r="I41" s="2" t="s">
        <v>232</v>
      </c>
      <c r="J41" s="2" t="s">
        <v>83</v>
      </c>
      <c r="K41" s="2" t="s">
        <v>44</v>
      </c>
      <c r="L41" s="19" t="s">
        <v>193</v>
      </c>
      <c r="M41" s="19">
        <v>15</v>
      </c>
      <c r="N41" s="2" t="s">
        <v>345</v>
      </c>
      <c r="O41" s="2" t="s">
        <v>243</v>
      </c>
      <c r="P41" s="2" t="s">
        <v>241</v>
      </c>
      <c r="Q41" s="2" t="s">
        <v>183</v>
      </c>
    </row>
    <row r="42" spans="1:17" s="24" customFormat="1" x14ac:dyDescent="0.25">
      <c r="A42" s="24" t="s">
        <v>19</v>
      </c>
      <c r="B42" s="24" t="s">
        <v>47</v>
      </c>
      <c r="C42" s="34" t="s">
        <v>245</v>
      </c>
      <c r="D42" s="24" t="s">
        <v>67</v>
      </c>
      <c r="E42" s="25">
        <v>739705</v>
      </c>
      <c r="F42" s="25">
        <v>689987</v>
      </c>
      <c r="G42" s="25">
        <v>605383</v>
      </c>
      <c r="H42" s="24" t="s">
        <v>107</v>
      </c>
      <c r="I42" s="24" t="s">
        <v>232</v>
      </c>
      <c r="J42" s="24" t="s">
        <v>83</v>
      </c>
      <c r="K42" s="24" t="s">
        <v>44</v>
      </c>
      <c r="L42" s="51" t="s">
        <v>193</v>
      </c>
      <c r="M42" s="51">
        <v>11</v>
      </c>
      <c r="N42" s="24" t="s">
        <v>340</v>
      </c>
      <c r="O42" s="24" t="s">
        <v>244</v>
      </c>
      <c r="P42" s="24" t="s">
        <v>242</v>
      </c>
    </row>
    <row r="43" spans="1:17" s="24" customFormat="1" x14ac:dyDescent="0.25">
      <c r="A43" s="24" t="s">
        <v>66</v>
      </c>
      <c r="B43" s="24" t="s">
        <v>78</v>
      </c>
      <c r="C43" s="24" t="s">
        <v>66</v>
      </c>
      <c r="D43" s="24" t="s">
        <v>66</v>
      </c>
      <c r="E43" s="39">
        <f>E34-E42</f>
        <v>5853052</v>
      </c>
      <c r="F43" s="39">
        <f>F34-F42</f>
        <v>6198484</v>
      </c>
      <c r="G43" s="39">
        <f>G34-G42</f>
        <v>6656865</v>
      </c>
      <c r="L43" s="51"/>
      <c r="M43" s="51"/>
      <c r="Q43" s="24" t="s">
        <v>183</v>
      </c>
    </row>
    <row r="44" spans="1:17" s="24" customFormat="1" x14ac:dyDescent="0.25">
      <c r="A44" s="24" t="s">
        <v>252</v>
      </c>
      <c r="L44" s="51"/>
      <c r="M44" s="51"/>
    </row>
    <row r="45" spans="1:17" x14ac:dyDescent="0.25">
      <c r="A45" s="2" t="s">
        <v>52</v>
      </c>
      <c r="C45" s="2" t="s">
        <v>314</v>
      </c>
      <c r="E45" s="28">
        <f>E8/E2</f>
        <v>0.55768735086889532</v>
      </c>
      <c r="F45" s="28">
        <f>F8/F2</f>
        <v>0.57289805988239484</v>
      </c>
      <c r="G45" s="28">
        <f>G8/G2</f>
        <v>0.57700730794322896</v>
      </c>
      <c r="L45" s="19"/>
      <c r="M45" s="19"/>
    </row>
    <row r="46" spans="1:17" x14ac:dyDescent="0.25">
      <c r="A46" s="2" t="s">
        <v>55</v>
      </c>
      <c r="C46" s="2" t="s">
        <v>315</v>
      </c>
      <c r="E46" s="28">
        <f>E28/E2</f>
        <v>0.2322482841935139</v>
      </c>
      <c r="F46" s="28">
        <f>F28/F2</f>
        <v>0.23798269069572248</v>
      </c>
      <c r="G46" s="28">
        <f>G28/G2</f>
        <v>0.23886130495128111</v>
      </c>
      <c r="L46" s="19"/>
      <c r="M46" s="19"/>
      <c r="O46" s="33"/>
    </row>
    <row r="47" spans="1:17" x14ac:dyDescent="0.25">
      <c r="A47" s="2" t="s">
        <v>56</v>
      </c>
      <c r="C47" s="2" t="s">
        <v>316</v>
      </c>
      <c r="E47" s="28">
        <f>E34/E2</f>
        <v>0.14137394983139145</v>
      </c>
      <c r="F47" s="28">
        <f>F34/F2</f>
        <v>0.14236258067772148</v>
      </c>
      <c r="G47" s="28">
        <f>G34/G2</f>
        <v>0.14358012547232829</v>
      </c>
      <c r="L47" s="19"/>
      <c r="M47" s="19"/>
    </row>
    <row r="48" spans="1:17" x14ac:dyDescent="0.25">
      <c r="A48" s="2" t="s">
        <v>61</v>
      </c>
      <c r="C48" s="2" t="s">
        <v>316</v>
      </c>
      <c r="E48" s="28">
        <f>(E34-E42)/E2</f>
        <v>0.1255118427402262</v>
      </c>
      <c r="F48" s="28">
        <f>(F34-F42)/F2</f>
        <v>0.12810276453650829</v>
      </c>
      <c r="G48" s="28">
        <f>(G34-G42)/G2</f>
        <v>0.13161124653858566</v>
      </c>
      <c r="L48" s="19"/>
      <c r="M48" s="19"/>
    </row>
    <row r="49" spans="1:17" x14ac:dyDescent="0.25">
      <c r="A49" s="2" t="s">
        <v>57</v>
      </c>
      <c r="B49" s="2" t="s">
        <v>58</v>
      </c>
      <c r="E49" s="28">
        <f>E3/E2</f>
        <v>0.44231271346258988</v>
      </c>
      <c r="F49" s="28">
        <f>F3/F2</f>
        <v>0.42710198145118433</v>
      </c>
      <c r="G49" s="28">
        <f>G3/G2</f>
        <v>0.42299271182752596</v>
      </c>
      <c r="L49" s="19"/>
      <c r="M49" s="19"/>
    </row>
    <row r="50" spans="1:17" x14ac:dyDescent="0.25">
      <c r="A50" s="2" t="s">
        <v>59</v>
      </c>
      <c r="B50" s="2" t="s">
        <v>60</v>
      </c>
      <c r="E50" s="28">
        <f>(E20+E25)/E2</f>
        <v>0.3281838338237108</v>
      </c>
      <c r="F50" s="28">
        <f>(F20+F25)/F2</f>
        <v>0.33279065788363932</v>
      </c>
      <c r="G50" s="28">
        <f>(G20+G25)/G2</f>
        <v>0.33627651994697166</v>
      </c>
      <c r="L50" s="19"/>
      <c r="M50" s="19"/>
    </row>
    <row r="51" spans="1:17" x14ac:dyDescent="0.25">
      <c r="A51" s="2" t="s">
        <v>62</v>
      </c>
      <c r="B51" s="2" t="s">
        <v>99</v>
      </c>
      <c r="C51" s="2" t="s">
        <v>100</v>
      </c>
      <c r="D51" s="2" t="s">
        <v>143</v>
      </c>
      <c r="E51" s="5">
        <v>121.14400000000001</v>
      </c>
      <c r="F51" s="5">
        <v>122.837</v>
      </c>
      <c r="G51" s="5">
        <v>125.33199999999999</v>
      </c>
      <c r="H51" s="2" t="s">
        <v>101</v>
      </c>
      <c r="I51" s="2" t="s">
        <v>93</v>
      </c>
      <c r="J51" s="2" t="s">
        <v>94</v>
      </c>
      <c r="K51" s="17" t="s">
        <v>102</v>
      </c>
      <c r="L51" s="19">
        <v>18</v>
      </c>
      <c r="M51" s="19">
        <v>1</v>
      </c>
      <c r="N51" s="2" t="s">
        <v>318</v>
      </c>
      <c r="O51" s="33" t="s">
        <v>113</v>
      </c>
      <c r="P51" s="2" t="s">
        <v>103</v>
      </c>
      <c r="Q51" s="29" t="s">
        <v>110</v>
      </c>
    </row>
    <row r="52" spans="1:17" x14ac:dyDescent="0.25">
      <c r="A52" s="2" t="s">
        <v>63</v>
      </c>
      <c r="B52" s="2" t="s">
        <v>105</v>
      </c>
      <c r="C52" s="2" t="s">
        <v>104</v>
      </c>
      <c r="D52" s="2" t="s">
        <v>144</v>
      </c>
      <c r="E52" s="5">
        <v>111.681</v>
      </c>
      <c r="F52" s="5">
        <v>114.283</v>
      </c>
      <c r="G52" s="5">
        <v>117.08199999999999</v>
      </c>
      <c r="H52" s="2" t="s">
        <v>101</v>
      </c>
      <c r="I52" s="2" t="s">
        <v>93</v>
      </c>
      <c r="J52" s="2" t="s">
        <v>94</v>
      </c>
      <c r="K52" s="2" t="s">
        <v>105</v>
      </c>
      <c r="L52" s="19">
        <v>16</v>
      </c>
      <c r="M52" s="19">
        <v>1</v>
      </c>
      <c r="N52" s="2" t="s">
        <v>318</v>
      </c>
      <c r="O52" s="33" t="s">
        <v>112</v>
      </c>
      <c r="P52" s="2" t="s">
        <v>103</v>
      </c>
      <c r="Q52" s="29" t="s">
        <v>110</v>
      </c>
    </row>
    <row r="53" spans="1:17" x14ac:dyDescent="0.25">
      <c r="A53" s="2" t="s">
        <v>64</v>
      </c>
      <c r="B53" s="2" t="s">
        <v>124</v>
      </c>
      <c r="C53" s="2" t="s">
        <v>125</v>
      </c>
      <c r="D53" s="2" t="s">
        <v>145</v>
      </c>
      <c r="E53" s="5">
        <v>125.313</v>
      </c>
      <c r="F53" s="5">
        <v>123.602</v>
      </c>
      <c r="G53" s="5">
        <v>125.473</v>
      </c>
      <c r="H53" s="2" t="s">
        <v>101</v>
      </c>
      <c r="I53" s="2" t="s">
        <v>93</v>
      </c>
      <c r="J53" s="2" t="s">
        <v>94</v>
      </c>
      <c r="K53" s="2" t="s">
        <v>124</v>
      </c>
      <c r="L53" s="19">
        <v>23</v>
      </c>
      <c r="M53" s="19">
        <v>1</v>
      </c>
      <c r="N53" s="2" t="s">
        <v>318</v>
      </c>
      <c r="O53" s="31" t="s">
        <v>129</v>
      </c>
      <c r="P53" s="2" t="s">
        <v>103</v>
      </c>
      <c r="Q53" s="29" t="s">
        <v>110</v>
      </c>
    </row>
    <row r="54" spans="1:17" x14ac:dyDescent="0.25">
      <c r="A54" s="2" t="s">
        <v>65</v>
      </c>
      <c r="B54" s="2" t="s">
        <v>126</v>
      </c>
      <c r="C54" s="2" t="s">
        <v>127</v>
      </c>
      <c r="D54" s="2" t="s">
        <v>146</v>
      </c>
      <c r="E54" s="5">
        <v>110.797</v>
      </c>
      <c r="F54" s="5">
        <v>112.54600000000001</v>
      </c>
      <c r="G54" s="5">
        <v>114.773</v>
      </c>
      <c r="H54" s="2" t="s">
        <v>101</v>
      </c>
      <c r="I54" s="2" t="s">
        <v>93</v>
      </c>
      <c r="J54" s="2" t="s">
        <v>94</v>
      </c>
      <c r="K54" s="2" t="s">
        <v>126</v>
      </c>
      <c r="L54" s="19">
        <v>21</v>
      </c>
      <c r="M54" s="19">
        <v>1</v>
      </c>
      <c r="N54" s="2" t="s">
        <v>318</v>
      </c>
      <c r="O54" s="31" t="s">
        <v>128</v>
      </c>
      <c r="P54" s="2" t="s">
        <v>103</v>
      </c>
      <c r="Q54" s="29" t="s">
        <v>110</v>
      </c>
    </row>
    <row r="55" spans="1:17" x14ac:dyDescent="0.25">
      <c r="B55" s="2" t="s">
        <v>132</v>
      </c>
      <c r="C55" s="2" t="s">
        <v>130</v>
      </c>
      <c r="D55" s="2" t="s">
        <v>147</v>
      </c>
      <c r="E55" s="15"/>
      <c r="F55" s="15"/>
      <c r="G55" s="15"/>
      <c r="H55" s="2" t="s">
        <v>101</v>
      </c>
      <c r="I55" s="2" t="s">
        <v>93</v>
      </c>
      <c r="J55" s="2" t="s">
        <v>94</v>
      </c>
      <c r="K55" s="2" t="s">
        <v>132</v>
      </c>
      <c r="L55" s="19">
        <v>33</v>
      </c>
      <c r="M55" s="19">
        <v>1</v>
      </c>
      <c r="N55" s="2" t="s">
        <v>318</v>
      </c>
      <c r="O55" s="31" t="s">
        <v>134</v>
      </c>
      <c r="P55" s="2" t="s">
        <v>137</v>
      </c>
      <c r="Q55" s="29" t="s">
        <v>120</v>
      </c>
    </row>
    <row r="56" spans="1:17" x14ac:dyDescent="0.25">
      <c r="B56" s="2" t="s">
        <v>133</v>
      </c>
      <c r="C56" s="2" t="s">
        <v>131</v>
      </c>
      <c r="D56" s="2" t="s">
        <v>148</v>
      </c>
      <c r="E56" s="15"/>
      <c r="F56" s="15"/>
      <c r="G56" s="15"/>
      <c r="H56" s="2" t="s">
        <v>101</v>
      </c>
      <c r="I56" s="2" t="s">
        <v>93</v>
      </c>
      <c r="J56" s="2" t="s">
        <v>94</v>
      </c>
      <c r="K56" s="2" t="s">
        <v>133</v>
      </c>
      <c r="L56" s="19">
        <v>31</v>
      </c>
      <c r="M56" s="19">
        <v>1</v>
      </c>
      <c r="N56" s="2" t="s">
        <v>318</v>
      </c>
      <c r="O56" s="31" t="s">
        <v>135</v>
      </c>
      <c r="P56" s="2" t="s">
        <v>138</v>
      </c>
      <c r="Q56" s="29" t="s">
        <v>121</v>
      </c>
    </row>
    <row r="57" spans="1:17" x14ac:dyDescent="0.25">
      <c r="B57" s="2" t="s">
        <v>139</v>
      </c>
      <c r="C57" s="2" t="s">
        <v>141</v>
      </c>
      <c r="D57" s="2" t="s">
        <v>149</v>
      </c>
      <c r="E57" s="15"/>
      <c r="F57" s="15"/>
      <c r="G57" s="15"/>
      <c r="H57" s="2" t="s">
        <v>165</v>
      </c>
      <c r="I57" s="2" t="s">
        <v>93</v>
      </c>
      <c r="J57" s="2" t="s">
        <v>94</v>
      </c>
      <c r="K57" s="17" t="s">
        <v>169</v>
      </c>
      <c r="L57" s="19">
        <v>37</v>
      </c>
      <c r="M57" s="19">
        <v>1</v>
      </c>
      <c r="N57" s="2" t="s">
        <v>318</v>
      </c>
      <c r="O57" s="31" t="s">
        <v>173</v>
      </c>
      <c r="P57" s="2" t="s">
        <v>157</v>
      </c>
      <c r="Q57" s="29" t="s">
        <v>158</v>
      </c>
    </row>
    <row r="58" spans="1:17" x14ac:dyDescent="0.25">
      <c r="B58" s="2" t="s">
        <v>140</v>
      </c>
      <c r="C58" s="2" t="s">
        <v>142</v>
      </c>
      <c r="D58" s="2" t="s">
        <v>150</v>
      </c>
      <c r="E58" s="15"/>
      <c r="F58" s="15"/>
      <c r="G58" s="15"/>
      <c r="H58" s="2" t="s">
        <v>166</v>
      </c>
      <c r="I58" s="2" t="s">
        <v>93</v>
      </c>
      <c r="J58" s="2" t="s">
        <v>94</v>
      </c>
      <c r="K58" s="17" t="s">
        <v>170</v>
      </c>
      <c r="L58" s="19">
        <v>35</v>
      </c>
      <c r="M58" s="19">
        <v>1</v>
      </c>
      <c r="N58" s="2" t="s">
        <v>318</v>
      </c>
      <c r="O58" s="31" t="s">
        <v>174</v>
      </c>
      <c r="P58" s="2" t="s">
        <v>159</v>
      </c>
      <c r="Q58" s="29" t="s">
        <v>160</v>
      </c>
    </row>
    <row r="59" spans="1:17" x14ac:dyDescent="0.25">
      <c r="B59" s="2" t="s">
        <v>151</v>
      </c>
      <c r="C59" s="2" t="s">
        <v>153</v>
      </c>
      <c r="D59" s="2" t="s">
        <v>155</v>
      </c>
      <c r="E59" s="15"/>
      <c r="F59" s="15"/>
      <c r="G59" s="15"/>
      <c r="H59" s="2" t="s">
        <v>167</v>
      </c>
      <c r="I59" s="2" t="s">
        <v>93</v>
      </c>
      <c r="J59" s="2" t="s">
        <v>94</v>
      </c>
      <c r="K59" s="17" t="s">
        <v>171</v>
      </c>
      <c r="L59" s="19">
        <v>41</v>
      </c>
      <c r="M59" s="19">
        <v>1</v>
      </c>
      <c r="N59" s="2" t="s">
        <v>318</v>
      </c>
      <c r="O59" s="31" t="s">
        <v>175</v>
      </c>
      <c r="P59" s="2" t="s">
        <v>161</v>
      </c>
      <c r="Q59" s="29" t="s">
        <v>162</v>
      </c>
    </row>
    <row r="60" spans="1:17" x14ac:dyDescent="0.25">
      <c r="B60" s="2" t="s">
        <v>152</v>
      </c>
      <c r="C60" s="2" t="s">
        <v>154</v>
      </c>
      <c r="D60" s="2" t="s">
        <v>156</v>
      </c>
      <c r="E60" s="15"/>
      <c r="F60" s="15"/>
      <c r="G60" s="15"/>
      <c r="H60" s="2" t="s">
        <v>168</v>
      </c>
      <c r="I60" s="2" t="s">
        <v>93</v>
      </c>
      <c r="J60" s="2" t="s">
        <v>94</v>
      </c>
      <c r="K60" s="17" t="s">
        <v>172</v>
      </c>
      <c r="L60" s="19">
        <v>39</v>
      </c>
      <c r="M60" s="19">
        <v>1</v>
      </c>
      <c r="N60" s="2" t="s">
        <v>318</v>
      </c>
      <c r="O60" s="31" t="s">
        <v>176</v>
      </c>
      <c r="P60" s="2" t="s">
        <v>163</v>
      </c>
      <c r="Q60" s="29" t="s">
        <v>164</v>
      </c>
    </row>
    <row r="61" spans="1:17" x14ac:dyDescent="0.25">
      <c r="E61" s="15"/>
      <c r="F61" s="15"/>
      <c r="G61" s="15"/>
    </row>
    <row r="62" spans="1:17" x14ac:dyDescent="0.25">
      <c r="E62" s="15"/>
      <c r="F62" s="15"/>
      <c r="G62" s="15"/>
    </row>
    <row r="63" spans="1:17" x14ac:dyDescent="0.25">
      <c r="E63" s="15"/>
      <c r="F63" s="15"/>
      <c r="G63" s="15"/>
    </row>
    <row r="64" spans="1:17" x14ac:dyDescent="0.25">
      <c r="E64" s="15"/>
      <c r="F64" s="15"/>
      <c r="G64" s="15"/>
    </row>
    <row r="65" spans="5:7" x14ac:dyDescent="0.25">
      <c r="E65" s="15"/>
      <c r="F65" s="15"/>
      <c r="G65" s="15"/>
    </row>
    <row r="66" spans="5:7" x14ac:dyDescent="0.25">
      <c r="E66" s="15"/>
      <c r="F66" s="15"/>
      <c r="G66" s="15"/>
    </row>
    <row r="67" spans="5:7" x14ac:dyDescent="0.25">
      <c r="E67" s="15"/>
      <c r="F67" s="15"/>
      <c r="G67" s="15"/>
    </row>
    <row r="68" spans="5:7" x14ac:dyDescent="0.25">
      <c r="E68" s="15"/>
      <c r="F68" s="15"/>
      <c r="G68" s="15"/>
    </row>
    <row r="69" spans="5:7" x14ac:dyDescent="0.25">
      <c r="E69" s="15"/>
      <c r="F69" s="15"/>
      <c r="G69" s="15"/>
    </row>
    <row r="70" spans="5:7" x14ac:dyDescent="0.25">
      <c r="E70" s="15"/>
      <c r="F70" s="15"/>
      <c r="G70" s="15"/>
    </row>
    <row r="71" spans="5:7" x14ac:dyDescent="0.25">
      <c r="E71" s="15"/>
      <c r="F71" s="15"/>
      <c r="G71" s="15"/>
    </row>
    <row r="72" spans="5:7" x14ac:dyDescent="0.25">
      <c r="E72" s="15"/>
      <c r="F72" s="15"/>
      <c r="G72" s="15"/>
    </row>
    <row r="73" spans="5:7" x14ac:dyDescent="0.25">
      <c r="E73" s="15"/>
      <c r="F73" s="15"/>
      <c r="G73" s="15"/>
    </row>
    <row r="74" spans="5:7" x14ac:dyDescent="0.25">
      <c r="E74" s="15"/>
      <c r="F74" s="15"/>
      <c r="G74" s="15"/>
    </row>
    <row r="75" spans="5:7" x14ac:dyDescent="0.25">
      <c r="E75" s="15"/>
      <c r="F75" s="15"/>
      <c r="G75" s="15"/>
    </row>
    <row r="76" spans="5:7" x14ac:dyDescent="0.25">
      <c r="E76" s="15"/>
      <c r="F76" s="15"/>
      <c r="G76" s="15"/>
    </row>
    <row r="77" spans="5:7" x14ac:dyDescent="0.25">
      <c r="E77" s="15"/>
      <c r="F77" s="15"/>
      <c r="G77" s="15"/>
    </row>
    <row r="78" spans="5:7" x14ac:dyDescent="0.25">
      <c r="E78" s="15"/>
      <c r="F78" s="15"/>
      <c r="G78" s="15"/>
    </row>
    <row r="79" spans="5:7" x14ac:dyDescent="0.25">
      <c r="E79" s="15"/>
      <c r="F79" s="15"/>
      <c r="G79" s="15"/>
    </row>
    <row r="80" spans="5:7" x14ac:dyDescent="0.25">
      <c r="E80" s="15"/>
      <c r="F80" s="15"/>
      <c r="G80" s="15"/>
    </row>
    <row r="81" spans="5:7" x14ac:dyDescent="0.25">
      <c r="E81" s="15"/>
      <c r="F81" s="15"/>
      <c r="G81" s="15"/>
    </row>
    <row r="82" spans="5:7" x14ac:dyDescent="0.25">
      <c r="E82" s="15"/>
      <c r="F82" s="15"/>
      <c r="G82" s="15"/>
    </row>
    <row r="83" spans="5:7" x14ac:dyDescent="0.25">
      <c r="E83" s="15"/>
      <c r="F83" s="15"/>
      <c r="G83" s="15"/>
    </row>
    <row r="84" spans="5:7" x14ac:dyDescent="0.25">
      <c r="E84" s="15"/>
      <c r="F84" s="15"/>
      <c r="G84" s="15"/>
    </row>
    <row r="85" spans="5:7" x14ac:dyDescent="0.25">
      <c r="E85" s="15"/>
      <c r="F85" s="15"/>
      <c r="G85" s="15"/>
    </row>
    <row r="86" spans="5:7" x14ac:dyDescent="0.25">
      <c r="E86" s="15"/>
      <c r="F86" s="15"/>
      <c r="G86" s="15"/>
    </row>
    <row r="87" spans="5:7" x14ac:dyDescent="0.25">
      <c r="E87" s="15"/>
      <c r="F87" s="15"/>
      <c r="G87" s="15"/>
    </row>
    <row r="88" spans="5:7" x14ac:dyDescent="0.25">
      <c r="E88" s="15"/>
      <c r="F88" s="15"/>
      <c r="G88" s="15"/>
    </row>
    <row r="89" spans="5:7" x14ac:dyDescent="0.25">
      <c r="E89" s="15"/>
      <c r="F89" s="15"/>
      <c r="G89" s="15"/>
    </row>
  </sheetData>
  <phoneticPr fontId="2" type="noConversion"/>
  <hyperlinks>
    <hyperlink ref="Q51" r:id="rId1" location="_ftn3" xr:uid="{E641E954-C5B0-4F4E-B718-5A4A93664698}"/>
    <hyperlink ref="Q52" r:id="rId2" location="_ftn3" xr:uid="{E52157F5-A3CC-4CB6-8A9B-92EEE73EAA0B}"/>
    <hyperlink ref="Q53" r:id="rId3" location="_ftn3" xr:uid="{B84074F6-ABCF-412E-B42D-E8B3A980119D}"/>
    <hyperlink ref="Q54" r:id="rId4" location="_ftn3" xr:uid="{A77DC4C5-860B-4B10-A912-26A144C027E2}"/>
    <hyperlink ref="Q55" r:id="rId5" location="_ftn3" display="https://www.bea.gov/resources/guide-interactive-gdp-industry-accounts-tables#_ftn3" xr:uid="{5CC1AA53-4ADA-4241-B88A-74144C5D3480}"/>
    <hyperlink ref="Q56" r:id="rId6" location="_ftn3" display="https://www.bea.gov/resources/guide-interactive-gdp-industry-accounts-tables#_ftn3" xr:uid="{74F7237F-F9F4-46CF-87C4-7327F6F510E8}"/>
    <hyperlink ref="Q57" r:id="rId7" location="_ftn3" display="https://www.bea.gov/resources/guide-interactive-gdp-industry-accounts-tables#_ftn3" xr:uid="{8029529D-2001-4F63-B331-06582CA72BDA}"/>
    <hyperlink ref="Q58" r:id="rId8" location="_ftn3" display="https://www.bea.gov/resources/guide-interactive-gdp-industry-accounts-tables#_ftn3" xr:uid="{74C06993-6F22-4FB6-9D1D-D5878CA511C0}"/>
    <hyperlink ref="Q59" r:id="rId9" location="_ftn3" display="https://www.bea.gov/resources/guide-interactive-gdp-industry-accounts-tables#_ftn3" xr:uid="{5E9EE85C-89D4-4CFA-8C13-E2AA38A9F641}"/>
    <hyperlink ref="Q60" r:id="rId10" location="_ftn3" display="https://www.bea.gov/resources/guide-interactive-gdp-industry-accounts-tables#_ftn3" xr:uid="{1C6DC53A-353E-49C7-90FE-6CC138DCCF82}"/>
    <hyperlink ref="Q19" r:id="rId11" xr:uid="{85E7AA7A-00F2-43DF-A230-7C8553AF5FA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33F2-3A01-4290-A1C9-34AC4A37576D}">
  <dimension ref="A1:Q34"/>
  <sheetViews>
    <sheetView workbookViewId="0">
      <selection activeCell="N11" sqref="N11"/>
    </sheetView>
  </sheetViews>
  <sheetFormatPr defaultColWidth="9.140625" defaultRowHeight="13.5" x14ac:dyDescent="0.25"/>
  <cols>
    <col min="1" max="1" width="32.42578125" style="2" bestFit="1" customWidth="1"/>
    <col min="2" max="2" width="63.85546875" style="2" bestFit="1" customWidth="1"/>
    <col min="3" max="3" width="32.85546875" style="2" bestFit="1" customWidth="1"/>
    <col min="4" max="4" width="28.140625" style="2" bestFit="1" customWidth="1"/>
    <col min="5" max="7" width="12.7109375" style="2" bestFit="1" customWidth="1"/>
    <col min="8" max="8" width="7.140625" style="2" bestFit="1" customWidth="1"/>
    <col min="9" max="9" width="6.28515625" style="2" bestFit="1" customWidth="1"/>
    <col min="10" max="10" width="8" style="2" bestFit="1" customWidth="1"/>
    <col min="11" max="11" width="10.42578125" style="2" bestFit="1" customWidth="1"/>
    <col min="12" max="12" width="7.7109375" style="2" customWidth="1"/>
    <col min="13" max="13" width="10.140625" style="2" bestFit="1" customWidth="1"/>
    <col min="14" max="14" width="39.42578125" style="2" customWidth="1"/>
    <col min="15" max="15" width="35.85546875" style="2" bestFit="1" customWidth="1"/>
    <col min="16" max="16" width="158.85546875" style="2" bestFit="1" customWidth="1"/>
    <col min="17" max="17" width="16.28515625" style="2" bestFit="1" customWidth="1"/>
    <col min="18" max="16384" width="9.140625" style="2"/>
  </cols>
  <sheetData>
    <row r="1" spans="1:17" s="38" customFormat="1" ht="14.25" thickBot="1" x14ac:dyDescent="0.3">
      <c r="A1" s="35" t="s">
        <v>84</v>
      </c>
      <c r="B1" s="35" t="s">
        <v>0</v>
      </c>
      <c r="C1" s="35" t="s">
        <v>85</v>
      </c>
      <c r="D1" s="35" t="s">
        <v>86</v>
      </c>
      <c r="E1" s="36">
        <v>2022</v>
      </c>
      <c r="F1" s="36">
        <v>2023</v>
      </c>
      <c r="G1" s="36">
        <v>2024</v>
      </c>
      <c r="H1" s="36" t="s">
        <v>87</v>
      </c>
      <c r="I1" s="36" t="s">
        <v>88</v>
      </c>
      <c r="J1" s="37" t="s">
        <v>89</v>
      </c>
      <c r="K1" s="37" t="s">
        <v>90</v>
      </c>
      <c r="L1" s="36" t="s">
        <v>91</v>
      </c>
      <c r="M1" s="36" t="s">
        <v>92</v>
      </c>
      <c r="N1" s="36" t="s">
        <v>317</v>
      </c>
      <c r="O1" s="37" t="s">
        <v>136</v>
      </c>
      <c r="P1" s="36" t="s">
        <v>96</v>
      </c>
      <c r="Q1" s="36" t="s">
        <v>181</v>
      </c>
    </row>
    <row r="2" spans="1:17" s="3" customFormat="1" ht="14.25" thickTop="1" x14ac:dyDescent="0.25">
      <c r="A2" s="3" t="s">
        <v>7</v>
      </c>
      <c r="B2" s="3" t="s">
        <v>41</v>
      </c>
      <c r="C2" s="3" t="s">
        <v>269</v>
      </c>
      <c r="D2" s="3" t="s">
        <v>7</v>
      </c>
      <c r="E2" s="43">
        <v>15328476</v>
      </c>
      <c r="F2" s="43">
        <v>16058624</v>
      </c>
      <c r="G2" s="43">
        <v>17058960</v>
      </c>
      <c r="H2" s="40" t="s">
        <v>107</v>
      </c>
      <c r="I2" s="40" t="s">
        <v>93</v>
      </c>
      <c r="J2" s="3" t="s">
        <v>83</v>
      </c>
      <c r="K2" s="3" t="s">
        <v>246</v>
      </c>
      <c r="L2" s="3" t="s">
        <v>366</v>
      </c>
      <c r="M2" s="3">
        <v>1</v>
      </c>
      <c r="N2" s="24" t="s">
        <v>349</v>
      </c>
    </row>
    <row r="3" spans="1:17" s="24" customFormat="1" x14ac:dyDescent="0.25">
      <c r="A3" s="24" t="s">
        <v>13</v>
      </c>
      <c r="B3" s="24" t="s">
        <v>14</v>
      </c>
      <c r="C3" s="24" t="s">
        <v>270</v>
      </c>
      <c r="D3" s="24" t="s">
        <v>13</v>
      </c>
      <c r="E3" s="25">
        <v>2288732</v>
      </c>
      <c r="F3" s="25">
        <v>2454634</v>
      </c>
      <c r="G3" s="25">
        <v>2595027</v>
      </c>
      <c r="H3" s="39" t="s">
        <v>107</v>
      </c>
      <c r="I3" s="39" t="s">
        <v>93</v>
      </c>
      <c r="J3" s="24" t="s">
        <v>83</v>
      </c>
      <c r="K3" s="24" t="s">
        <v>246</v>
      </c>
      <c r="L3" s="24" t="s">
        <v>366</v>
      </c>
      <c r="M3" s="24">
        <v>2</v>
      </c>
      <c r="N3" s="24" t="s">
        <v>347</v>
      </c>
      <c r="P3" s="24" t="s">
        <v>209</v>
      </c>
    </row>
    <row r="4" spans="1:17" x14ac:dyDescent="0.25">
      <c r="A4" s="2" t="s">
        <v>8</v>
      </c>
      <c r="B4" s="19" t="s">
        <v>79</v>
      </c>
      <c r="C4" s="19" t="s">
        <v>271</v>
      </c>
      <c r="D4" s="19" t="s">
        <v>192</v>
      </c>
      <c r="E4" s="20">
        <v>8506337</v>
      </c>
      <c r="F4" s="20">
        <v>8966216</v>
      </c>
      <c r="G4" s="20">
        <v>9475512</v>
      </c>
      <c r="H4" s="6" t="s">
        <v>107</v>
      </c>
      <c r="I4" s="6" t="s">
        <v>93</v>
      </c>
      <c r="J4" s="2" t="s">
        <v>83</v>
      </c>
      <c r="K4" s="2" t="s">
        <v>246</v>
      </c>
      <c r="L4" s="2" t="s">
        <v>366</v>
      </c>
      <c r="M4" s="2">
        <v>4</v>
      </c>
      <c r="N4" s="2" t="s">
        <v>350</v>
      </c>
      <c r="P4" s="2" t="s">
        <v>254</v>
      </c>
    </row>
    <row r="5" spans="1:17" x14ac:dyDescent="0.25">
      <c r="B5" s="13" t="s">
        <v>81</v>
      </c>
      <c r="C5" s="13" t="s">
        <v>272</v>
      </c>
      <c r="D5" s="13" t="s">
        <v>289</v>
      </c>
      <c r="E5" s="20">
        <v>7232043</v>
      </c>
      <c r="F5" s="20">
        <v>7595074</v>
      </c>
      <c r="G5" s="20">
        <v>8015957</v>
      </c>
      <c r="H5" s="6" t="s">
        <v>107</v>
      </c>
      <c r="I5" s="6" t="s">
        <v>93</v>
      </c>
      <c r="J5" s="2" t="s">
        <v>83</v>
      </c>
      <c r="K5" s="2" t="s">
        <v>246</v>
      </c>
      <c r="L5" s="2" t="s">
        <v>366</v>
      </c>
      <c r="M5" s="2">
        <v>5</v>
      </c>
      <c r="N5" s="2" t="s">
        <v>336</v>
      </c>
    </row>
    <row r="6" spans="1:17" x14ac:dyDescent="0.25">
      <c r="B6" s="13" t="s">
        <v>82</v>
      </c>
      <c r="C6" s="13" t="s">
        <v>273</v>
      </c>
      <c r="D6" s="13" t="s">
        <v>288</v>
      </c>
      <c r="E6" s="20">
        <v>1274295</v>
      </c>
      <c r="F6" s="20">
        <v>1371142</v>
      </c>
      <c r="G6" s="20">
        <v>1459556</v>
      </c>
      <c r="H6" s="6" t="s">
        <v>107</v>
      </c>
      <c r="I6" s="6" t="s">
        <v>93</v>
      </c>
      <c r="J6" s="2" t="s">
        <v>83</v>
      </c>
      <c r="K6" s="2" t="s">
        <v>246</v>
      </c>
      <c r="L6" s="2" t="s">
        <v>366</v>
      </c>
      <c r="M6" s="2">
        <v>6</v>
      </c>
      <c r="N6" s="2" t="s">
        <v>337</v>
      </c>
    </row>
    <row r="7" spans="1:17" s="4" customFormat="1" x14ac:dyDescent="0.25">
      <c r="A7" s="4" t="s">
        <v>11</v>
      </c>
      <c r="B7" s="22" t="s">
        <v>46</v>
      </c>
      <c r="C7" s="22" t="s">
        <v>274</v>
      </c>
      <c r="D7" s="22" t="s">
        <v>290</v>
      </c>
      <c r="E7" s="11">
        <v>1185806</v>
      </c>
      <c r="F7" s="11">
        <v>1204680</v>
      </c>
      <c r="G7" s="11">
        <v>1257402</v>
      </c>
      <c r="H7" s="23" t="s">
        <v>107</v>
      </c>
      <c r="I7" s="23" t="s">
        <v>93</v>
      </c>
      <c r="J7" s="4" t="s">
        <v>83</v>
      </c>
      <c r="K7" s="4" t="s">
        <v>246</v>
      </c>
      <c r="L7" s="4" t="s">
        <v>366</v>
      </c>
      <c r="M7" s="4">
        <v>7</v>
      </c>
      <c r="N7" s="4" t="s">
        <v>351</v>
      </c>
    </row>
    <row r="8" spans="1:17" x14ac:dyDescent="0.25">
      <c r="A8" s="2" t="s">
        <v>15</v>
      </c>
      <c r="B8" s="19" t="s">
        <v>80</v>
      </c>
      <c r="C8" s="19" t="s">
        <v>275</v>
      </c>
      <c r="D8" s="19" t="s">
        <v>291</v>
      </c>
      <c r="E8" s="20">
        <v>3347601</v>
      </c>
      <c r="F8" s="20">
        <v>3433094</v>
      </c>
      <c r="G8" s="20">
        <v>3731019</v>
      </c>
      <c r="H8" s="6" t="s">
        <v>107</v>
      </c>
      <c r="I8" s="6" t="s">
        <v>93</v>
      </c>
      <c r="J8" s="2" t="s">
        <v>83</v>
      </c>
      <c r="K8" s="2" t="s">
        <v>246</v>
      </c>
      <c r="L8" s="2" t="s">
        <v>366</v>
      </c>
      <c r="M8" s="2">
        <v>8</v>
      </c>
      <c r="N8" s="2" t="s">
        <v>346</v>
      </c>
    </row>
    <row r="9" spans="1:17" s="4" customFormat="1" x14ac:dyDescent="0.25">
      <c r="B9" s="22"/>
      <c r="C9" s="22"/>
      <c r="D9" s="22"/>
      <c r="E9" s="23">
        <f>E2-E4-E7-E3</f>
        <v>3347601</v>
      </c>
      <c r="F9" s="23">
        <f t="shared" ref="F9:G9" si="0">F2-F4-F7-F3</f>
        <v>3433094</v>
      </c>
      <c r="G9" s="23">
        <f t="shared" si="0"/>
        <v>3731019</v>
      </c>
      <c r="H9" s="23" t="s">
        <v>107</v>
      </c>
      <c r="I9" s="23" t="s">
        <v>93</v>
      </c>
      <c r="J9" s="4" t="s">
        <v>83</v>
      </c>
    </row>
    <row r="10" spans="1:17" s="24" customFormat="1" x14ac:dyDescent="0.25">
      <c r="A10" s="24" t="s">
        <v>19</v>
      </c>
      <c r="B10" s="51" t="s">
        <v>68</v>
      </c>
      <c r="C10" s="51" t="s">
        <v>276</v>
      </c>
      <c r="D10" s="51" t="s">
        <v>19</v>
      </c>
      <c r="E10" s="52">
        <v>282592</v>
      </c>
      <c r="F10" s="52">
        <v>169445</v>
      </c>
      <c r="G10" s="52">
        <v>128777</v>
      </c>
      <c r="H10" s="53" t="s">
        <v>107</v>
      </c>
      <c r="I10" s="53" t="s">
        <v>93</v>
      </c>
      <c r="J10" s="24" t="s">
        <v>83</v>
      </c>
      <c r="K10" s="24" t="s">
        <v>246</v>
      </c>
      <c r="L10" s="24" t="s">
        <v>366</v>
      </c>
      <c r="M10" s="24">
        <v>9</v>
      </c>
      <c r="N10" s="24" t="s">
        <v>352</v>
      </c>
      <c r="P10" s="24" t="s">
        <v>247</v>
      </c>
    </row>
    <row r="11" spans="1:17" s="24" customFormat="1" x14ac:dyDescent="0.25">
      <c r="B11" s="51" t="s">
        <v>20</v>
      </c>
      <c r="C11" s="51" t="s">
        <v>277</v>
      </c>
      <c r="D11" s="51" t="s">
        <v>292</v>
      </c>
      <c r="E11" s="52">
        <v>193139</v>
      </c>
      <c r="F11" s="52">
        <v>206676</v>
      </c>
      <c r="G11" s="52">
        <v>258088</v>
      </c>
      <c r="H11" s="53" t="s">
        <v>107</v>
      </c>
      <c r="I11" s="53" t="s">
        <v>93</v>
      </c>
      <c r="J11" s="24" t="s">
        <v>83</v>
      </c>
      <c r="K11" s="24" t="s">
        <v>246</v>
      </c>
      <c r="L11" s="24" t="s">
        <v>366</v>
      </c>
      <c r="M11" s="60">
        <v>10</v>
      </c>
      <c r="N11" s="61" t="s">
        <v>341</v>
      </c>
      <c r="O11" s="56" t="s">
        <v>262</v>
      </c>
      <c r="P11" s="24" t="s">
        <v>228</v>
      </c>
      <c r="Q11" s="24" t="s">
        <v>229</v>
      </c>
    </row>
    <row r="12" spans="1:17" s="24" customFormat="1" x14ac:dyDescent="0.25">
      <c r="A12" s="24" t="s">
        <v>25</v>
      </c>
      <c r="B12" s="51" t="s">
        <v>50</v>
      </c>
      <c r="C12" s="51" t="s">
        <v>279</v>
      </c>
      <c r="D12" s="51" t="s">
        <v>293</v>
      </c>
      <c r="E12" s="52">
        <v>579268</v>
      </c>
      <c r="F12" s="52">
        <v>624674</v>
      </c>
      <c r="G12" s="52">
        <v>673101</v>
      </c>
      <c r="H12" s="53" t="s">
        <v>107</v>
      </c>
      <c r="I12" s="53" t="s">
        <v>93</v>
      </c>
      <c r="J12" s="24" t="s">
        <v>83</v>
      </c>
      <c r="K12" s="24" t="s">
        <v>246</v>
      </c>
      <c r="L12" s="24" t="s">
        <v>366</v>
      </c>
      <c r="M12" s="24">
        <v>12</v>
      </c>
      <c r="N12" s="24" t="s">
        <v>354</v>
      </c>
      <c r="P12" s="24" t="s">
        <v>248</v>
      </c>
    </row>
    <row r="13" spans="1:17" s="24" customFormat="1" x14ac:dyDescent="0.25">
      <c r="A13" s="24" t="s">
        <v>29</v>
      </c>
      <c r="B13" s="24" t="s">
        <v>30</v>
      </c>
      <c r="C13" s="24" t="s">
        <v>278</v>
      </c>
      <c r="D13" s="24" t="s">
        <v>29</v>
      </c>
      <c r="E13" s="52">
        <v>1539604</v>
      </c>
      <c r="F13" s="52">
        <v>1608800</v>
      </c>
      <c r="G13" s="52">
        <v>1620044</v>
      </c>
      <c r="H13" s="53" t="s">
        <v>107</v>
      </c>
      <c r="I13" s="53" t="s">
        <v>93</v>
      </c>
      <c r="J13" s="24" t="s">
        <v>83</v>
      </c>
      <c r="K13" s="24" t="s">
        <v>246</v>
      </c>
      <c r="L13" s="24" t="s">
        <v>366</v>
      </c>
      <c r="M13" s="24">
        <v>14</v>
      </c>
      <c r="N13" s="24" t="s">
        <v>356</v>
      </c>
      <c r="O13" s="54"/>
    </row>
    <row r="14" spans="1:17" x14ac:dyDescent="0.25">
      <c r="B14" s="2" t="s">
        <v>27</v>
      </c>
      <c r="C14" s="2" t="s">
        <v>280</v>
      </c>
      <c r="D14" s="2" t="s">
        <v>294</v>
      </c>
      <c r="E14" s="44">
        <v>-141098</v>
      </c>
      <c r="F14" s="44">
        <v>29818</v>
      </c>
      <c r="G14" s="44">
        <v>-15601</v>
      </c>
      <c r="H14" s="45" t="s">
        <v>107</v>
      </c>
      <c r="I14" s="45" t="s">
        <v>93</v>
      </c>
      <c r="J14" s="2" t="s">
        <v>83</v>
      </c>
      <c r="K14" s="2" t="s">
        <v>246</v>
      </c>
      <c r="L14" s="2" t="s">
        <v>366</v>
      </c>
      <c r="M14" s="2">
        <v>35</v>
      </c>
      <c r="N14" s="2" t="s">
        <v>358</v>
      </c>
      <c r="O14" s="2" t="s">
        <v>256</v>
      </c>
      <c r="P14" s="47" t="s">
        <v>255</v>
      </c>
      <c r="Q14" s="2" t="s">
        <v>183</v>
      </c>
    </row>
    <row r="15" spans="1:17" x14ac:dyDescent="0.25">
      <c r="B15" s="2" t="s">
        <v>28</v>
      </c>
      <c r="C15" s="2" t="s">
        <v>281</v>
      </c>
      <c r="D15" s="2" t="s">
        <v>295</v>
      </c>
      <c r="E15" s="44">
        <v>-72012</v>
      </c>
      <c r="F15" s="44">
        <v>-176769</v>
      </c>
      <c r="G15" s="44">
        <v>-270285</v>
      </c>
      <c r="H15" s="45" t="s">
        <v>107</v>
      </c>
      <c r="I15" s="45" t="s">
        <v>93</v>
      </c>
      <c r="J15" s="2" t="s">
        <v>83</v>
      </c>
      <c r="K15" s="2" t="s">
        <v>246</v>
      </c>
      <c r="L15" s="2" t="s">
        <v>366</v>
      </c>
      <c r="M15" s="2">
        <v>36</v>
      </c>
      <c r="N15" s="2" t="s">
        <v>359</v>
      </c>
      <c r="O15" s="2" t="s">
        <v>258</v>
      </c>
      <c r="P15" s="48" t="s">
        <v>257</v>
      </c>
      <c r="Q15" s="2" t="s">
        <v>183</v>
      </c>
    </row>
    <row r="16" spans="1:17" x14ac:dyDescent="0.25">
      <c r="A16" s="49" t="s">
        <v>72</v>
      </c>
      <c r="B16" s="19"/>
      <c r="C16" s="19"/>
      <c r="D16" s="19"/>
      <c r="E16" s="45"/>
      <c r="F16" s="45"/>
      <c r="G16" s="45"/>
      <c r="H16" s="45" t="s">
        <v>107</v>
      </c>
      <c r="I16" s="45" t="s">
        <v>93</v>
      </c>
      <c r="J16" s="2" t="s">
        <v>83</v>
      </c>
      <c r="O16" s="46"/>
    </row>
    <row r="17" spans="1:17" x14ac:dyDescent="0.25">
      <c r="A17" s="2" t="s">
        <v>23</v>
      </c>
      <c r="B17" s="19" t="s">
        <v>73</v>
      </c>
      <c r="C17" s="19" t="s">
        <v>282</v>
      </c>
      <c r="D17" s="19" t="s">
        <v>296</v>
      </c>
      <c r="E17" s="20">
        <v>2871869</v>
      </c>
      <c r="F17" s="20">
        <v>3056973</v>
      </c>
      <c r="G17" s="20">
        <v>3344154</v>
      </c>
      <c r="H17" s="6" t="s">
        <v>107</v>
      </c>
      <c r="I17" s="6" t="s">
        <v>93</v>
      </c>
      <c r="J17" s="2" t="s">
        <v>83</v>
      </c>
      <c r="K17" s="2" t="s">
        <v>246</v>
      </c>
      <c r="L17" s="2" t="s">
        <v>366</v>
      </c>
      <c r="M17" s="2">
        <v>11</v>
      </c>
      <c r="N17" s="2" t="s">
        <v>353</v>
      </c>
      <c r="O17" s="2" t="s">
        <v>243</v>
      </c>
      <c r="P17" s="2" t="s">
        <v>249</v>
      </c>
      <c r="Q17" s="2" t="s">
        <v>183</v>
      </c>
    </row>
    <row r="18" spans="1:17" x14ac:dyDescent="0.25">
      <c r="B18" s="19"/>
      <c r="C18" s="19"/>
      <c r="D18" s="19"/>
      <c r="E18" s="45">
        <f>E8-E10-E11</f>
        <v>2871870</v>
      </c>
      <c r="F18" s="45">
        <f t="shared" ref="F18:G18" si="1">F8-F10-F11</f>
        <v>3056973</v>
      </c>
      <c r="G18" s="45">
        <f t="shared" si="1"/>
        <v>3344154</v>
      </c>
      <c r="H18" s="45" t="s">
        <v>107</v>
      </c>
      <c r="I18" s="45" t="s">
        <v>93</v>
      </c>
      <c r="J18" s="2" t="s">
        <v>83</v>
      </c>
      <c r="O18" s="46"/>
    </row>
    <row r="19" spans="1:17" ht="15" x14ac:dyDescent="0.25">
      <c r="B19" s="19" t="s">
        <v>53</v>
      </c>
      <c r="C19" s="55" t="s">
        <v>302</v>
      </c>
      <c r="D19" s="2" t="s">
        <v>308</v>
      </c>
      <c r="E19" s="20">
        <v>933495</v>
      </c>
      <c r="F19" s="20">
        <v>966838</v>
      </c>
      <c r="G19" s="20">
        <v>1005843</v>
      </c>
      <c r="H19" s="6" t="s">
        <v>107</v>
      </c>
      <c r="I19" s="6" t="s">
        <v>93</v>
      </c>
      <c r="J19" s="2" t="s">
        <v>83</v>
      </c>
      <c r="K19" s="2" t="s">
        <v>253</v>
      </c>
      <c r="L19" s="2" t="s">
        <v>363</v>
      </c>
      <c r="M19" s="2">
        <v>6</v>
      </c>
      <c r="N19" s="2" t="s">
        <v>364</v>
      </c>
      <c r="O19" t="s">
        <v>304</v>
      </c>
      <c r="P19" s="2" t="s">
        <v>305</v>
      </c>
      <c r="Q19" s="2" t="s">
        <v>307</v>
      </c>
    </row>
    <row r="20" spans="1:17" s="4" customFormat="1" ht="15" x14ac:dyDescent="0.25">
      <c r="B20" s="22" t="s">
        <v>54</v>
      </c>
      <c r="C20" s="58" t="s">
        <v>303</v>
      </c>
      <c r="D20" s="4" t="s">
        <v>309</v>
      </c>
      <c r="E20" s="11">
        <v>488631</v>
      </c>
      <c r="F20" s="11">
        <v>477325</v>
      </c>
      <c r="G20" s="11">
        <v>522200</v>
      </c>
      <c r="H20" s="23" t="s">
        <v>107</v>
      </c>
      <c r="I20" s="23" t="s">
        <v>93</v>
      </c>
      <c r="J20" s="4" t="s">
        <v>83</v>
      </c>
      <c r="K20" s="4" t="s">
        <v>253</v>
      </c>
      <c r="L20" s="4" t="s">
        <v>363</v>
      </c>
      <c r="M20" s="4">
        <v>7</v>
      </c>
      <c r="N20" s="4" t="s">
        <v>365</v>
      </c>
      <c r="O20" s="57" t="s">
        <v>304</v>
      </c>
      <c r="P20" s="4" t="s">
        <v>306</v>
      </c>
      <c r="Q20" s="4" t="s">
        <v>307</v>
      </c>
    </row>
    <row r="21" spans="1:17" x14ac:dyDescent="0.25">
      <c r="A21" s="2" t="s">
        <v>26</v>
      </c>
      <c r="B21" s="2" t="s">
        <v>75</v>
      </c>
      <c r="C21" s="2" t="s">
        <v>283</v>
      </c>
      <c r="D21" s="2" t="s">
        <v>297</v>
      </c>
      <c r="E21" s="20">
        <v>2292602</v>
      </c>
      <c r="F21" s="20">
        <v>2432298</v>
      </c>
      <c r="G21" s="20">
        <v>2671053</v>
      </c>
      <c r="H21" s="6" t="s">
        <v>107</v>
      </c>
      <c r="I21" s="6" t="s">
        <v>93</v>
      </c>
      <c r="J21" s="2" t="s">
        <v>83</v>
      </c>
      <c r="K21" s="2" t="s">
        <v>246</v>
      </c>
      <c r="L21" s="2" t="s">
        <v>366</v>
      </c>
      <c r="M21" s="2">
        <v>13</v>
      </c>
      <c r="N21" s="2" t="s">
        <v>355</v>
      </c>
      <c r="P21" s="2" t="s">
        <v>250</v>
      </c>
    </row>
    <row r="22" spans="1:17" s="4" customFormat="1" x14ac:dyDescent="0.25">
      <c r="A22" s="42"/>
      <c r="B22" s="22"/>
      <c r="C22" s="22"/>
      <c r="D22" s="22"/>
      <c r="E22" s="26">
        <f>E18-E12</f>
        <v>2292602</v>
      </c>
      <c r="F22" s="26">
        <f>F18-F12</f>
        <v>2432299</v>
      </c>
      <c r="G22" s="26">
        <f>G18-G12</f>
        <v>2671053</v>
      </c>
      <c r="H22" s="26" t="s">
        <v>107</v>
      </c>
      <c r="I22" s="26" t="s">
        <v>93</v>
      </c>
      <c r="J22" s="4" t="s">
        <v>83</v>
      </c>
      <c r="O22" s="41"/>
    </row>
    <row r="23" spans="1:17" x14ac:dyDescent="0.25">
      <c r="A23" s="2" t="s">
        <v>51</v>
      </c>
      <c r="B23" s="2" t="s">
        <v>76</v>
      </c>
      <c r="C23" s="2" t="s">
        <v>284</v>
      </c>
      <c r="D23" s="2" t="s">
        <v>298</v>
      </c>
      <c r="E23" s="20">
        <v>752998</v>
      </c>
      <c r="F23" s="20">
        <v>823498</v>
      </c>
      <c r="G23" s="20">
        <v>1051009</v>
      </c>
      <c r="H23" s="6" t="s">
        <v>107</v>
      </c>
      <c r="I23" s="6" t="s">
        <v>93</v>
      </c>
      <c r="J23" s="2" t="s">
        <v>83</v>
      </c>
      <c r="K23" s="2" t="s">
        <v>246</v>
      </c>
      <c r="L23" s="2" t="s">
        <v>366</v>
      </c>
      <c r="M23" s="2">
        <v>15</v>
      </c>
      <c r="N23" s="2" t="s">
        <v>357</v>
      </c>
      <c r="O23" s="50"/>
      <c r="P23" s="2" t="s">
        <v>259</v>
      </c>
    </row>
    <row r="24" spans="1:17" s="4" customFormat="1" x14ac:dyDescent="0.25">
      <c r="B24" s="22"/>
      <c r="C24" s="22"/>
      <c r="D24" s="22"/>
      <c r="E24" s="26">
        <f>E21-E13</f>
        <v>752998</v>
      </c>
      <c r="F24" s="26">
        <f>F21-F13</f>
        <v>823498</v>
      </c>
      <c r="G24" s="26">
        <f>G21-G13</f>
        <v>1051009</v>
      </c>
      <c r="H24" s="26" t="s">
        <v>107</v>
      </c>
      <c r="I24" s="26" t="s">
        <v>93</v>
      </c>
      <c r="J24" s="4" t="s">
        <v>83</v>
      </c>
      <c r="O24" s="41"/>
    </row>
    <row r="25" spans="1:17" x14ac:dyDescent="0.25">
      <c r="A25" s="49" t="s">
        <v>71</v>
      </c>
      <c r="B25" s="19"/>
      <c r="C25" s="19"/>
      <c r="D25" s="19"/>
      <c r="E25" s="45"/>
      <c r="F25" s="45"/>
      <c r="G25" s="45"/>
      <c r="H25" s="45" t="s">
        <v>107</v>
      </c>
      <c r="I25" s="45" t="s">
        <v>93</v>
      </c>
      <c r="J25" s="2" t="s">
        <v>83</v>
      </c>
      <c r="O25" s="46"/>
    </row>
    <row r="26" spans="1:17" x14ac:dyDescent="0.25">
      <c r="A26" s="2" t="s">
        <v>23</v>
      </c>
      <c r="B26" s="2" t="s">
        <v>69</v>
      </c>
      <c r="C26" s="2" t="s">
        <v>285</v>
      </c>
      <c r="D26" s="2" t="s">
        <v>299</v>
      </c>
      <c r="E26" s="20">
        <v>3084980</v>
      </c>
      <c r="F26" s="20">
        <v>3203924</v>
      </c>
      <c r="G26" s="20">
        <v>3630040</v>
      </c>
      <c r="H26" s="6" t="s">
        <v>107</v>
      </c>
      <c r="I26" s="6" t="s">
        <v>93</v>
      </c>
      <c r="J26" s="2" t="s">
        <v>83</v>
      </c>
      <c r="K26" s="2" t="s">
        <v>246</v>
      </c>
      <c r="L26" s="2" t="s">
        <v>366</v>
      </c>
      <c r="M26" s="2">
        <v>32</v>
      </c>
      <c r="N26" s="2" t="s">
        <v>360</v>
      </c>
      <c r="P26" s="2" t="s">
        <v>261</v>
      </c>
      <c r="Q26" s="2" t="s">
        <v>260</v>
      </c>
    </row>
    <row r="27" spans="1:17" s="4" customFormat="1" x14ac:dyDescent="0.25">
      <c r="E27" s="26">
        <f>E17-E14-E15</f>
        <v>3084979</v>
      </c>
      <c r="F27" s="26">
        <f t="shared" ref="F27:G27" si="2">F17-F14-F15</f>
        <v>3203924</v>
      </c>
      <c r="G27" s="26">
        <f t="shared" si="2"/>
        <v>3630040</v>
      </c>
      <c r="H27" s="26" t="s">
        <v>107</v>
      </c>
      <c r="I27" s="26" t="s">
        <v>93</v>
      </c>
      <c r="J27" s="4" t="s">
        <v>83</v>
      </c>
    </row>
    <row r="28" spans="1:17" x14ac:dyDescent="0.25">
      <c r="A28" s="2" t="s">
        <v>26</v>
      </c>
      <c r="B28" s="2" t="s">
        <v>70</v>
      </c>
      <c r="C28" s="2" t="s">
        <v>286</v>
      </c>
      <c r="D28" s="2" t="s">
        <v>300</v>
      </c>
      <c r="E28" s="20">
        <v>2505712</v>
      </c>
      <c r="F28" s="27">
        <v>2579250</v>
      </c>
      <c r="G28" s="20">
        <v>2956939</v>
      </c>
      <c r="H28" s="6" t="s">
        <v>107</v>
      </c>
      <c r="I28" s="6" t="s">
        <v>93</v>
      </c>
      <c r="J28" s="2" t="s">
        <v>83</v>
      </c>
      <c r="K28" s="2" t="s">
        <v>246</v>
      </c>
      <c r="L28" s="2" t="s">
        <v>366</v>
      </c>
      <c r="M28" s="2">
        <v>33</v>
      </c>
      <c r="N28" s="2" t="s">
        <v>361</v>
      </c>
      <c r="P28" s="2" t="s">
        <v>251</v>
      </c>
    </row>
    <row r="29" spans="1:17" s="4" customFormat="1" x14ac:dyDescent="0.25">
      <c r="A29" s="42"/>
      <c r="E29" s="23">
        <f>E26-E12</f>
        <v>2505712</v>
      </c>
      <c r="F29" s="23">
        <f>F26-F12</f>
        <v>2579250</v>
      </c>
      <c r="G29" s="23">
        <f>G26-G12</f>
        <v>2956939</v>
      </c>
      <c r="H29" s="23" t="s">
        <v>107</v>
      </c>
      <c r="I29" s="23" t="s">
        <v>93</v>
      </c>
      <c r="J29" s="4" t="s">
        <v>83</v>
      </c>
    </row>
    <row r="30" spans="1:17" x14ac:dyDescent="0.25">
      <c r="A30" s="2" t="s">
        <v>51</v>
      </c>
      <c r="B30" s="2" t="s">
        <v>74</v>
      </c>
      <c r="C30" s="2" t="s">
        <v>287</v>
      </c>
      <c r="D30" s="2" t="s">
        <v>301</v>
      </c>
      <c r="E30" s="20">
        <v>966108</v>
      </c>
      <c r="F30" s="27">
        <v>970450</v>
      </c>
      <c r="G30" s="20">
        <v>1336895</v>
      </c>
      <c r="H30" s="6" t="s">
        <v>107</v>
      </c>
      <c r="I30" s="6" t="s">
        <v>93</v>
      </c>
      <c r="J30" s="2" t="s">
        <v>83</v>
      </c>
      <c r="K30" s="2" t="s">
        <v>246</v>
      </c>
      <c r="L30" s="2" t="s">
        <v>366</v>
      </c>
      <c r="M30" s="2">
        <v>34</v>
      </c>
      <c r="N30" s="2" t="s">
        <v>362</v>
      </c>
    </row>
    <row r="31" spans="1:17" s="4" customFormat="1" x14ac:dyDescent="0.25">
      <c r="E31" s="23">
        <f>E28-E13</f>
        <v>966108</v>
      </c>
      <c r="F31" s="23">
        <f>F28-F13</f>
        <v>970450</v>
      </c>
      <c r="G31" s="23">
        <f>G28-G13</f>
        <v>1336895</v>
      </c>
      <c r="H31" s="23" t="s">
        <v>107</v>
      </c>
      <c r="I31" s="23" t="s">
        <v>93</v>
      </c>
      <c r="J31" s="4" t="s">
        <v>83</v>
      </c>
    </row>
    <row r="32" spans="1:17" x14ac:dyDescent="0.25">
      <c r="A32" s="2" t="s">
        <v>267</v>
      </c>
      <c r="C32" s="2" t="s">
        <v>310</v>
      </c>
      <c r="D32" s="2" t="s">
        <v>267</v>
      </c>
      <c r="E32" s="28">
        <f>1-E33</f>
        <v>0.38556226733160071</v>
      </c>
      <c r="F32" s="28">
        <f t="shared" ref="F32:G32" si="3">1-F33</f>
        <v>0.37625278666278961</v>
      </c>
      <c r="G32" s="28">
        <f t="shared" si="3"/>
        <v>0.45212126459152524</v>
      </c>
      <c r="H32" s="2" t="s">
        <v>313</v>
      </c>
    </row>
    <row r="33" spans="1:8" x14ac:dyDescent="0.25">
      <c r="A33" s="2" t="s">
        <v>266</v>
      </c>
      <c r="C33" s="2" t="s">
        <v>311</v>
      </c>
      <c r="D33" s="2" t="s">
        <v>266</v>
      </c>
      <c r="E33" s="28">
        <f>E13/E28</f>
        <v>0.61443773266839929</v>
      </c>
      <c r="F33" s="28">
        <f t="shared" ref="F33:G33" si="4">F13/F28</f>
        <v>0.62374721333721039</v>
      </c>
      <c r="G33" s="28">
        <f t="shared" si="4"/>
        <v>0.54787873540847476</v>
      </c>
      <c r="H33" s="2" t="s">
        <v>313</v>
      </c>
    </row>
    <row r="34" spans="1:8" x14ac:dyDescent="0.25">
      <c r="A34" s="2" t="s">
        <v>268</v>
      </c>
      <c r="C34" s="2" t="s">
        <v>312</v>
      </c>
      <c r="D34" s="2" t="s">
        <v>268</v>
      </c>
      <c r="E34" s="28">
        <f>E12/E28</f>
        <v>0.23117900221573748</v>
      </c>
      <c r="F34" s="28">
        <f t="shared" ref="F34:G34" si="5">F12/F28</f>
        <v>0.24219211010952796</v>
      </c>
      <c r="G34" s="28">
        <f t="shared" si="5"/>
        <v>0.22763438812907538</v>
      </c>
      <c r="H34" s="2" t="s">
        <v>313</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NationalIncome-Annual</vt:lpstr>
      <vt:lpstr>CorpIncome-Annual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Aguilar</dc:creator>
  <cp:keywords/>
  <dc:description/>
  <cp:lastModifiedBy>Mike Aguilar</cp:lastModifiedBy>
  <cp:revision/>
  <dcterms:created xsi:type="dcterms:W3CDTF">2024-07-17T21:51:39Z</dcterms:created>
  <dcterms:modified xsi:type="dcterms:W3CDTF">2025-08-07T20:12:34Z</dcterms:modified>
  <cp:category/>
  <cp:contentStatus/>
</cp:coreProperties>
</file>